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3_БЮДЖЕТНЫЙ ОТДЕЛ\00_РЕШЕНИЯ О БЮДЖЕТЕ МО ХР\2023 год и 2024-2025\Проект бюджета ХМО на 2023-2025\документы к проекту бюджета\"/>
    </mc:Choice>
  </mc:AlternateContent>
  <bookViews>
    <workbookView xWindow="0" yWindow="0" windowWidth="17340" windowHeight="10740"/>
  </bookViews>
  <sheets>
    <sheet name="ДОХОДЫ " sheetId="2" r:id="rId1"/>
  </sheets>
  <definedNames>
    <definedName name="_xlnm.Print_Titles" localSheetId="0">'ДОХОДЫ '!$4:$4</definedName>
    <definedName name="_xlnm.Print_Area" localSheetId="0">'ДОХОДЫ '!$A$1:$E$390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6" i="2" l="1"/>
  <c r="E377" i="2" l="1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59" i="2"/>
  <c r="E358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5" i="2"/>
  <c r="E234" i="2"/>
  <c r="E233" i="2"/>
  <c r="E232" i="2"/>
  <c r="E231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3" i="2"/>
  <c r="E211" i="2"/>
  <c r="E210" i="2"/>
  <c r="E208" i="2"/>
  <c r="E207" i="2"/>
  <c r="E206" i="2"/>
  <c r="E205" i="2"/>
  <c r="E204" i="2"/>
  <c r="E203" i="2"/>
  <c r="E202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1" i="2"/>
  <c r="E180" i="2"/>
  <c r="E178" i="2"/>
  <c r="E177" i="2"/>
  <c r="E176" i="2"/>
  <c r="E174" i="2"/>
  <c r="E173" i="2"/>
  <c r="E172" i="2"/>
  <c r="E171" i="2"/>
  <c r="E170" i="2"/>
  <c r="E168" i="2"/>
  <c r="E167" i="2"/>
  <c r="E165" i="2"/>
  <c r="E164" i="2"/>
  <c r="E163" i="2"/>
  <c r="E162" i="2"/>
  <c r="E158" i="2"/>
  <c r="E157" i="2"/>
  <c r="E156" i="2"/>
  <c r="E155" i="2"/>
  <c r="E154" i="2"/>
  <c r="E153" i="2"/>
  <c r="E151" i="2"/>
  <c r="E150" i="2"/>
  <c r="E148" i="2"/>
  <c r="E147" i="2"/>
  <c r="E146" i="2"/>
  <c r="E145" i="2"/>
  <c r="E144" i="2"/>
  <c r="E142" i="2"/>
  <c r="E141" i="2"/>
  <c r="E140" i="2"/>
  <c r="E139" i="2"/>
  <c r="E138" i="2"/>
  <c r="E136" i="2"/>
  <c r="E135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3" i="2"/>
  <c r="E112" i="2"/>
  <c r="E110" i="2"/>
  <c r="E109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89" i="2"/>
  <c r="E88" i="2"/>
  <c r="E86" i="2"/>
  <c r="E82" i="2"/>
  <c r="E81" i="2"/>
  <c r="E79" i="2"/>
  <c r="E78" i="2"/>
  <c r="E77" i="2"/>
  <c r="E74" i="2"/>
  <c r="E73" i="2"/>
  <c r="E72" i="2"/>
  <c r="E71" i="2"/>
  <c r="E69" i="2"/>
  <c r="E68" i="2"/>
  <c r="E65" i="2"/>
  <c r="E64" i="2"/>
  <c r="E63" i="2"/>
  <c r="E62" i="2"/>
  <c r="E61" i="2"/>
  <c r="E60" i="2"/>
  <c r="E59" i="2"/>
  <c r="E58" i="2"/>
  <c r="E57" i="2"/>
  <c r="E56" i="2"/>
  <c r="E55" i="2"/>
  <c r="E54" i="2"/>
  <c r="E51" i="2"/>
  <c r="E50" i="2"/>
  <c r="E48" i="2"/>
  <c r="E46" i="2"/>
  <c r="E45" i="2"/>
  <c r="E39" i="2"/>
  <c r="E37" i="2"/>
  <c r="E35" i="2"/>
  <c r="E34" i="2"/>
  <c r="E33" i="2"/>
  <c r="E29" i="2"/>
  <c r="E28" i="2"/>
  <c r="E27" i="2"/>
  <c r="E25" i="2"/>
  <c r="E23" i="2"/>
  <c r="E19" i="2"/>
  <c r="E18" i="2"/>
  <c r="E17" i="2"/>
  <c r="E16" i="2"/>
  <c r="E15" i="2"/>
  <c r="E14" i="2"/>
  <c r="E13" i="2"/>
  <c r="E12" i="2"/>
  <c r="E11" i="2"/>
  <c r="C375" i="2"/>
  <c r="C374" i="2" s="1"/>
  <c r="C373" i="2" s="1"/>
  <c r="C367" i="2"/>
  <c r="C366" i="2"/>
  <c r="C364" i="2"/>
  <c r="C362" i="2"/>
  <c r="C357" i="2" s="1"/>
  <c r="C360" i="2"/>
  <c r="C358" i="2"/>
  <c r="C355" i="2"/>
  <c r="C353" i="2"/>
  <c r="C349" i="2"/>
  <c r="C347" i="2"/>
  <c r="C341" i="2"/>
  <c r="C330" i="2" s="1"/>
  <c r="C333" i="2"/>
  <c r="C316" i="2"/>
  <c r="C313" i="2"/>
  <c r="C288" i="2" s="1"/>
  <c r="C287" i="2" s="1"/>
  <c r="C283" i="2"/>
  <c r="C282" i="2"/>
  <c r="C268" i="2"/>
  <c r="C265" i="2"/>
  <c r="C259" i="2"/>
  <c r="C257" i="2"/>
  <c r="C256" i="2"/>
  <c r="C255" i="2"/>
  <c r="C254" i="2"/>
  <c r="C234" i="2"/>
  <c r="C233" i="2"/>
  <c r="C232" i="2" s="1"/>
  <c r="C230" i="2"/>
  <c r="C228" i="2"/>
  <c r="C226" i="2"/>
  <c r="C222" i="2"/>
  <c r="C220" i="2"/>
  <c r="C218" i="2"/>
  <c r="C216" i="2"/>
  <c r="C214" i="2"/>
  <c r="C212" i="2"/>
  <c r="C210" i="2"/>
  <c r="C206" i="2"/>
  <c r="C205" i="2" s="1"/>
  <c r="C202" i="2" s="1"/>
  <c r="C203" i="2"/>
  <c r="C184" i="2"/>
  <c r="C182" i="2"/>
  <c r="C180" i="2"/>
  <c r="C179" i="2"/>
  <c r="C175" i="2"/>
  <c r="C173" i="2"/>
  <c r="C170" i="2"/>
  <c r="C169" i="2"/>
  <c r="C167" i="2"/>
  <c r="C166" i="2" s="1"/>
  <c r="C164" i="2"/>
  <c r="C161" i="2"/>
  <c r="C160" i="2" s="1"/>
  <c r="C158" i="2"/>
  <c r="C157" i="2"/>
  <c r="C153" i="2"/>
  <c r="C152" i="2"/>
  <c r="C150" i="2"/>
  <c r="C149" i="2" s="1"/>
  <c r="C143" i="2"/>
  <c r="C138" i="2"/>
  <c r="C137" i="2" s="1"/>
  <c r="C135" i="2"/>
  <c r="C134" i="2" s="1"/>
  <c r="C132" i="2"/>
  <c r="C131" i="2" s="1"/>
  <c r="C117" i="2"/>
  <c r="C115" i="2"/>
  <c r="C114" i="2"/>
  <c r="C112" i="2"/>
  <c r="C111" i="2" s="1"/>
  <c r="C109" i="2"/>
  <c r="C108" i="2"/>
  <c r="C103" i="2"/>
  <c r="C102" i="2"/>
  <c r="C101" i="2" s="1"/>
  <c r="C96" i="2"/>
  <c r="C93" i="2" s="1"/>
  <c r="C92" i="2" s="1"/>
  <c r="C91" i="2"/>
  <c r="C90" i="2" s="1"/>
  <c r="C87" i="2" s="1"/>
  <c r="C88" i="2"/>
  <c r="C86" i="2"/>
  <c r="C85" i="2"/>
  <c r="C84" i="2" s="1"/>
  <c r="C82" i="2"/>
  <c r="C81" i="2"/>
  <c r="C79" i="2"/>
  <c r="C77" i="2"/>
  <c r="C73" i="2"/>
  <c r="C72" i="2" s="1"/>
  <c r="C71" i="2"/>
  <c r="C70" i="2" s="1"/>
  <c r="C69" i="2"/>
  <c r="C68" i="2" s="1"/>
  <c r="C67" i="2" s="1"/>
  <c r="C66" i="2" s="1"/>
  <c r="C59" i="2"/>
  <c r="C58" i="2" s="1"/>
  <c r="C57" i="2" s="1"/>
  <c r="C55" i="2"/>
  <c r="C53" i="2"/>
  <c r="C52" i="2" s="1"/>
  <c r="C50" i="2"/>
  <c r="C49" i="2" s="1"/>
  <c r="C48" i="2"/>
  <c r="C47" i="2" s="1"/>
  <c r="C46" i="2"/>
  <c r="C45" i="2" s="1"/>
  <c r="C42" i="2"/>
  <c r="C37" i="2"/>
  <c r="C36" i="2"/>
  <c r="C33" i="2"/>
  <c r="C32" i="2"/>
  <c r="C31" i="2" s="1"/>
  <c r="C27" i="2"/>
  <c r="C26" i="2"/>
  <c r="C25" i="2"/>
  <c r="C24" i="2"/>
  <c r="C23" i="2"/>
  <c r="C22" i="2"/>
  <c r="C21" i="2" s="1"/>
  <c r="C20" i="2" s="1"/>
  <c r="C11" i="2"/>
  <c r="C10" i="2" s="1"/>
  <c r="C9" i="2" s="1"/>
  <c r="C237" i="2" l="1"/>
  <c r="C236" i="2" s="1"/>
  <c r="C80" i="2"/>
  <c r="C76" i="2" s="1"/>
  <c r="C75" i="2" s="1"/>
  <c r="C286" i="2"/>
  <c r="C159" i="2"/>
  <c r="C107" i="2"/>
  <c r="C106" i="2" s="1"/>
  <c r="C30" i="2"/>
  <c r="C83" i="2"/>
  <c r="C209" i="2"/>
  <c r="C201" i="2" s="1"/>
  <c r="C200" i="2" s="1"/>
  <c r="C8" i="2" l="1"/>
  <c r="C7" i="2" s="1"/>
  <c r="C5" i="2" s="1"/>
  <c r="D375" i="2"/>
  <c r="D265" i="2"/>
  <c r="D254" i="2"/>
  <c r="D206" i="2"/>
  <c r="D59" i="2"/>
  <c r="D46" i="2"/>
  <c r="D256" i="2" l="1"/>
  <c r="D166" i="2" l="1"/>
  <c r="E166" i="2" s="1"/>
  <c r="D164" i="2"/>
  <c r="D161" i="2"/>
  <c r="D160" i="2"/>
  <c r="D158" i="2"/>
  <c r="D138" i="2"/>
  <c r="D132" i="2"/>
  <c r="D114" i="2"/>
  <c r="E114" i="2" s="1"/>
  <c r="D205" i="2" l="1"/>
  <c r="D268" i="2" l="1"/>
  <c r="D69" i="2" l="1"/>
  <c r="D103" i="2"/>
  <c r="D96" i="2"/>
  <c r="D233" i="2" l="1"/>
  <c r="D282" i="2"/>
  <c r="D134" i="2" l="1"/>
  <c r="E134" i="2" s="1"/>
  <c r="D88" i="2"/>
  <c r="D80" i="2"/>
  <c r="E80" i="2" s="1"/>
  <c r="D230" i="2" l="1"/>
  <c r="E230" i="2" s="1"/>
  <c r="D257" i="2" l="1"/>
  <c r="D283" i="2"/>
  <c r="D313" i="2"/>
  <c r="D355" i="2"/>
  <c r="D237" i="2" l="1"/>
  <c r="E237" i="2" s="1"/>
  <c r="D364" i="2"/>
  <c r="D347" i="2" l="1"/>
  <c r="D288" i="2"/>
  <c r="D316" i="2"/>
  <c r="D333" i="2"/>
  <c r="D341" i="2"/>
  <c r="D330" i="2" l="1"/>
  <c r="D232" i="2" l="1"/>
  <c r="D236" i="2" l="1"/>
  <c r="E236" i="2" s="1"/>
  <c r="D234" i="2" l="1"/>
  <c r="D374" i="2"/>
  <c r="D373" i="2" s="1"/>
  <c r="D367" i="2"/>
  <c r="D366" i="2" s="1"/>
  <c r="D362" i="2"/>
  <c r="D360" i="2"/>
  <c r="E360" i="2" s="1"/>
  <c r="D358" i="2"/>
  <c r="D353" i="2"/>
  <c r="D349" i="2"/>
  <c r="D287" i="2"/>
  <c r="D228" i="2"/>
  <c r="D226" i="2"/>
  <c r="D222" i="2"/>
  <c r="D220" i="2"/>
  <c r="D218" i="2"/>
  <c r="D214" i="2"/>
  <c r="E214" i="2" s="1"/>
  <c r="D212" i="2"/>
  <c r="E212" i="2" s="1"/>
  <c r="D210" i="2"/>
  <c r="D203" i="2"/>
  <c r="D202" i="2" s="1"/>
  <c r="D182" i="2"/>
  <c r="E182" i="2" s="1"/>
  <c r="D179" i="2"/>
  <c r="E179" i="2" s="1"/>
  <c r="D170" i="2"/>
  <c r="D173" i="2"/>
  <c r="D175" i="2"/>
  <c r="E175" i="2" s="1"/>
  <c r="D159" i="2"/>
  <c r="E159" i="2" s="1"/>
  <c r="D157" i="2"/>
  <c r="D152" i="2"/>
  <c r="E152" i="2" s="1"/>
  <c r="D149" i="2"/>
  <c r="E149" i="2" s="1"/>
  <c r="D143" i="2"/>
  <c r="E143" i="2" s="1"/>
  <c r="D131" i="2"/>
  <c r="D137" i="2"/>
  <c r="E137" i="2" s="1"/>
  <c r="D117" i="2"/>
  <c r="D111" i="2"/>
  <c r="E111" i="2" s="1"/>
  <c r="D108" i="2"/>
  <c r="E108" i="2" s="1"/>
  <c r="D102" i="2"/>
  <c r="D101" i="2" s="1"/>
  <c r="D93" i="2"/>
  <c r="D90" i="2"/>
  <c r="D85" i="2"/>
  <c r="D76" i="2"/>
  <c r="D73" i="2"/>
  <c r="D72" i="2" s="1"/>
  <c r="D70" i="2"/>
  <c r="E70" i="2" s="1"/>
  <c r="D68" i="2"/>
  <c r="D58" i="2"/>
  <c r="D57" i="2" s="1"/>
  <c r="D55" i="2"/>
  <c r="D53" i="2"/>
  <c r="E53" i="2" s="1"/>
  <c r="D50" i="2"/>
  <c r="D47" i="2"/>
  <c r="E47" i="2" s="1"/>
  <c r="D45" i="2"/>
  <c r="D42" i="2"/>
  <c r="E36" i="2"/>
  <c r="D32" i="2"/>
  <c r="E32" i="2" s="1"/>
  <c r="D10" i="2"/>
  <c r="D22" i="2"/>
  <c r="E22" i="2" s="1"/>
  <c r="D26" i="2"/>
  <c r="E26" i="2" s="1"/>
  <c r="D24" i="2"/>
  <c r="E24" i="2" s="1"/>
  <c r="D84" i="2" l="1"/>
  <c r="E84" i="2" s="1"/>
  <c r="E85" i="2"/>
  <c r="D87" i="2"/>
  <c r="E87" i="2" s="1"/>
  <c r="E90" i="2"/>
  <c r="D75" i="2"/>
  <c r="E75" i="2" s="1"/>
  <c r="E76" i="2"/>
  <c r="D9" i="2"/>
  <c r="E9" i="2" s="1"/>
  <c r="E10" i="2"/>
  <c r="D107" i="2"/>
  <c r="E107" i="2" s="1"/>
  <c r="D209" i="2"/>
  <c r="E209" i="2" s="1"/>
  <c r="D286" i="2"/>
  <c r="D357" i="2"/>
  <c r="E357" i="2" s="1"/>
  <c r="D67" i="2"/>
  <c r="D169" i="2"/>
  <c r="E169" i="2" s="1"/>
  <c r="D31" i="2"/>
  <c r="D92" i="2"/>
  <c r="D52" i="2"/>
  <c r="D21" i="2"/>
  <c r="D83" i="2" l="1"/>
  <c r="E83" i="2" s="1"/>
  <c r="D66" i="2"/>
  <c r="E66" i="2" s="1"/>
  <c r="E67" i="2"/>
  <c r="D49" i="2"/>
  <c r="E49" i="2" s="1"/>
  <c r="E52" i="2"/>
  <c r="D30" i="2"/>
  <c r="E30" i="2" s="1"/>
  <c r="E31" i="2"/>
  <c r="D20" i="2"/>
  <c r="E20" i="2" s="1"/>
  <c r="E21" i="2"/>
  <c r="D106" i="2"/>
  <c r="D201" i="2"/>
  <c r="E106" i="2" l="1"/>
  <c r="D200" i="2"/>
  <c r="E200" i="2" s="1"/>
  <c r="E201" i="2"/>
  <c r="D8" i="2"/>
  <c r="E8" i="2" s="1"/>
  <c r="D7" i="2" l="1"/>
  <c r="D5" i="2" s="1"/>
  <c r="E7" i="2" l="1"/>
</calcChain>
</file>

<file path=xl/sharedStrings.xml><?xml version="1.0" encoding="utf-8"?>
<sst xmlns="http://schemas.openxmlformats.org/spreadsheetml/2006/main" count="701" uniqueCount="616">
  <si>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</si>
  <si>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</si>
  <si>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</si>
  <si>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</si>
  <si>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</si>
  <si>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</si>
  <si>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</si>
  <si>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</si>
  <si>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</si>
  <si>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</si>
  <si>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</si>
  <si>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</si>
  <si>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</si>
  <si>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</si>
  <si>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</si>
  <si>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</si>
  <si>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</si>
  <si>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</si>
  <si>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</si>
  <si>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</si>
  <si>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</si>
  <si>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</si>
  <si>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</si>
  <si>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</si>
  <si>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</si>
  <si>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</si>
  <si>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</si>
  <si>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</si>
  <si>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</si>
  <si>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</si>
  <si>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</si>
  <si>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</si>
  <si>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</si>
  <si>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</si>
  <si>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</si>
  <si>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</si>
  <si>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</si>
  <si>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</si>
  <si>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</si>
  <si>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</si>
  <si>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</si>
  <si>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</si>
  <si>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</si>
  <si>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</si>
  <si>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</si>
  <si>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</si>
  <si>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</si>
  <si>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</si>
  <si>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</si>
  <si>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</si>
  <si>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</si>
  <si>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</si>
  <si>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</si>
  <si>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</si>
  <si>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</si>
  <si>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</si>
  <si>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</si>
  <si>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</si>
  <si>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</si>
  <si>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</si>
  <si>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</si>
  <si>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</si>
  <si>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</si>
  <si>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</si>
  <si>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</si>
  <si>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</si>
  <si>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</si>
  <si>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</si>
  <si>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</si>
  <si>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</si>
  <si>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</si>
  <si>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</si>
  <si>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</si>
  <si>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</si>
  <si>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</si>
  <si>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</si>
  <si>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</si>
  <si>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</si>
  <si>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</si>
  <si>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</si>
  <si>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</si>
  <si>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</si>
  <si>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</si>
  <si>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</si>
  <si>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</si>
  <si>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</si>
  <si>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</si>
  <si>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</si>
  <si>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</si>
  <si>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</si>
  <si>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</si>
  <si>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</si>
  <si>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</si>
  <si>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</si>
  <si>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</si>
  <si>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</si>
  <si>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</si>
  <si>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</si>
  <si>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</si>
  <si>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</si>
  <si>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</si>
  <si>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</si>
  <si>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</si>
  <si>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</si>
  <si>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</si>
  <si>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</si>
  <si>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</si>
  <si>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</si>
  <si>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</si>
  <si>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</si>
  <si>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</si>
  <si>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</si>
  <si>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</si>
  <si>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</si>
  <si>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</si>
  <si>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</si>
  <si>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</si>
  <si>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</si>
  <si>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</si>
  <si>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</si>
  <si>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</si>
  <si>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</si>
  <si>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</si>
  <si>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</si>
  <si>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</si>
  <si>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</si>
  <si>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</si>
  <si>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</si>
  <si>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</si>
  <si>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</si>
  <si>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</si>
  <si>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</si>
  <si>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</si>
  <si>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</si>
  <si>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</si>
  <si>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</si>
  <si>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</si>
  <si>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</si>
  <si>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</si>
  <si>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</si>
  <si>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</si>
  <si>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</si>
  <si>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</si>
  <si>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</si>
  <si>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</si>
  <si>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</si>
  <si>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</si>
  <si>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</si>
  <si>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</si>
  <si>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</si>
  <si>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</si>
  <si>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</si>
  <si>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</si>
  <si>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</si>
  <si>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</si>
  <si>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</si>
  <si>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</si>
  <si>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</si>
  <si>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</si>
  <si>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</si>
  <si>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</si>
  <si>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</si>
  <si>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</si>
  <si>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</si>
  <si>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</si>
  <si>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</si>
  <si>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</si>
  <si>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</si>
  <si>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</si>
  <si>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</si>
  <si>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</si>
  <si>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</si>
  <si>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</si>
  <si>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</si>
  <si>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</si>
  <si>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</si>
  <si>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</si>
  <si>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</si>
  <si>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</si>
  <si>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</si>
  <si>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</si>
  <si>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</si>
  <si>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</si>
  <si>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</si>
  <si>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</si>
  <si>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</si>
  <si>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</si>
  <si>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</si>
  <si>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</si>
  <si>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</si>
  <si>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</si>
  <si>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</si>
  <si>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</si>
  <si>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</si>
  <si>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</si>
  <si>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</si>
  <si>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</si>
  <si>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</si>
  <si>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</si>
  <si>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</si>
  <si>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</si>
  <si>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</si>
  <si>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</si>
  <si>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</si>
  <si>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</si>
  <si>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</si>
  <si>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</si>
  <si>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</si>
  <si>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</si>
  <si>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</si>
  <si>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</si>
  <si>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</si>
  <si>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</si>
  <si>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</si>
  <si>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</si>
  <si>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</si>
  <si>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</si>
  <si>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</si>
  <si>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</si>
  <si>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</si>
  <si>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</si>
  <si>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</si>
  <si>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</si>
  <si>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</si>
  <si>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</si>
  <si>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</si>
  <si>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</si>
  <si>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</si>
  <si>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</si>
  <si>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</si>
  <si>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</si>
  <si>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</si>
  <si>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</si>
  <si>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</si>
  <si>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</si>
  <si>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</si>
  <si>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</si>
  <si>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</si>
  <si>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</si>
  <si>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</si>
  <si>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</si>
  <si>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</si>
  <si>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</si>
  <si>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</si>
  <si>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</si>
  <si>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</si>
  <si>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</si>
  <si>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</si>
  <si>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</si>
  <si>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</si>
  <si>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</si>
  <si>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</si>
  <si>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</si>
  <si>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</si>
  <si>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</si>
  <si>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</si>
  <si>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</si>
  <si>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</si>
  <si>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</si>
  <si>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</si>
  <si>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</si>
  <si>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</si>
  <si>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</si>
  <si>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</si>
  <si>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</si>
  <si>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</si>
  <si>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</si>
  <si>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</si>
  <si>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</si>
  <si>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</si>
  <si>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</si>
  <si>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</si>
  <si>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</si>
  <si>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</si>
  <si>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</si>
  <si>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</si>
  <si>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</si>
  <si>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</si>
  <si>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</si>
  <si>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</si>
  <si>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</si>
  <si>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</si>
  <si>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</si>
  <si>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</si>
  <si>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</si>
  <si>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</si>
  <si>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</si>
  <si>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</si>
  <si>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</si>
  <si>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</si>
  <si>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</si>
  <si>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</si>
  <si>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</si>
  <si>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</si>
  <si>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</si>
  <si>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</si>
  <si>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</si>
  <si>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</si>
  <si>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</si>
  <si>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</si>
  <si>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</si>
  <si>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</si>
  <si>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</si>
  <si>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</si>
  <si>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</si>
  <si>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</si>
  <si>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</si>
  <si>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</si>
  <si>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</si>
  <si>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</si>
  <si>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</si>
  <si>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</si>
  <si>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</si>
  <si>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</si>
  <si>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</si>
  <si>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</si>
  <si>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</si>
  <si>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</si>
  <si>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</si>
  <si>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</si>
  <si>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</si>
  <si>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</si>
  <si>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</si>
  <si>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</si>
  <si>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</si>
  <si>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</si>
  <si>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</si>
  <si>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</si>
  <si>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</si>
  <si>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</si>
  <si>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</si>
  <si>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</si>
  <si>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</si>
  <si>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</si>
  <si>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</si>
  <si>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</si>
  <si>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</si>
  <si>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</si>
  <si>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</si>
  <si>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</si>
  <si>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</si>
  <si>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</si>
  <si>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</si>
  <si>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</si>
  <si>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</si>
  <si>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</si>
  <si>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</si>
  <si>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</si>
  <si>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</si>
  <si>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</si>
  <si>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</si>
  <si>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</si>
  <si>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</si>
  <si>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</si>
  <si>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</si>
  <si>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</si>
  <si>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</si>
  <si>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</si>
  <si>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</si>
  <si>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</si>
  <si>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</si>
  <si>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</si>
  <si>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</si>
  <si>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</si>
  <si>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</si>
  <si>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</si>
  <si>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</si>
  <si>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</si>
  <si>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</si>
  <si>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</si>
  <si>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</si>
  <si>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</si>
  <si>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</si>
  <si>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</si>
  <si>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</si>
  <si>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</si>
  <si>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</si>
  <si>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</si>
  <si>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</si>
  <si>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</si>
  <si>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</si>
  <si>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</si>
  <si>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</si>
  <si>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</si>
  <si>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</si>
  <si>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</si>
  <si>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</si>
  <si>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</si>
  <si>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</si>
  <si>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</si>
  <si>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</si>
  <si>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</si>
  <si>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</si>
  <si>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</si>
  <si>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</si>
  <si>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</si>
  <si>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</si>
  <si>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</si>
  <si>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</si>
  <si>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</si>
  <si>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</si>
  <si>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</si>
  <si>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</si>
  <si>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</si>
  <si>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</si>
  <si>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</si>
  <si>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</si>
  <si>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</si>
  <si>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</si>
  <si>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</si>
  <si>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</si>
  <si>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</si>
  <si>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</si>
  <si>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</si>
  <si>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</si>
  <si>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</si>
  <si>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</si>
  <si>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</si>
  <si>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</si>
  <si>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</si>
  <si>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</si>
  <si>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</si>
  <si>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</si>
  <si>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</si>
  <si>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</si>
  <si>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</si>
  <si>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</si>
  <si>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</si>
  <si>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</si>
  <si>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</si>
  <si>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</si>
  <si>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</si>
  <si>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</si>
  <si>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</si>
  <si>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</si>
  <si>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</si>
  <si>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</si>
  <si>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</si>
  <si>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</si>
  <si>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</si>
  <si>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</si>
  <si>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</si>
  <si>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</si>
  <si>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</si>
  <si>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</si>
  <si>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</si>
  <si>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</si>
  <si>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</si>
  <si>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</si>
  <si>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</si>
  <si>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</si>
  <si>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</si>
  <si>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</si>
  <si>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</si>
  <si>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</si>
  <si>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</si>
  <si>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</si>
  <si>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</si>
  <si>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</si>
  <si>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</si>
  <si>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</si>
  <si>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</si>
  <si>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</si>
  <si>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</si>
  <si>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</si>
  <si>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</si>
  <si>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</si>
  <si>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</si>
  <si>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</si>
  <si>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</si>
  <si>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</si>
  <si>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</si>
  <si>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</si>
  <si>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</si>
  <si>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</si>
  <si>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</si>
  <si>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</si>
  <si>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</si>
  <si>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</si>
  <si>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</si>
  <si>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</si>
  <si>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</si>
  <si>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</si>
  <si>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</si>
  <si>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</si>
  <si>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</si>
  <si>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</si>
  <si>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</si>
  <si>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</si>
  <si>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</si>
  <si>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</si>
  <si>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</si>
  <si>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</si>
  <si>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</si>
  <si>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</si>
  <si>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</si>
  <si>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</si>
  <si>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</si>
  <si>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</si>
  <si>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</si>
  <si>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</si>
  <si>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</si>
  <si>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</si>
  <si>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</si>
  <si>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</si>
  <si>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</si>
  <si>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</si>
  <si>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</si>
  <si>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</si>
  <si>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</si>
  <si>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</si>
  <si>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</si>
  <si>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</si>
  <si>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</si>
  <si>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</si>
  <si>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</si>
  <si>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</si>
  <si>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</si>
  <si>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</si>
  <si>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</si>
  <si>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</si>
  <si>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</si>
  <si>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</si>
  <si>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</si>
  <si>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</si>
  <si>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</si>
  <si>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</si>
  <si>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</si>
  <si>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</si>
  <si>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</si>
  <si>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</si>
  <si>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</si>
  <si>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</si>
  <si>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</si>
  <si>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</si>
  <si>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</si>
  <si>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</si>
  <si>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</si>
  <si>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</si>
  <si>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</si>
  <si>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</si>
  <si>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</si>
  <si>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</si>
  <si>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</si>
  <si>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</si>
  <si>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</si>
  <si>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</si>
  <si>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</si>
  <si>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</si>
  <si>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</si>
  <si>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</si>
  <si>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</si>
  <si>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</si>
  <si>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</si>
  <si>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</si>
  <si>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</si>
  <si>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</si>
  <si>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</si>
  <si>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</si>
  <si>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</si>
  <si>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</si>
  <si>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</si>
  <si>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</si>
  <si>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</si>
  <si>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</si>
  <si>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</si>
  <si>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</si>
  <si>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</si>
  <si>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</si>
  <si>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</si>
  <si>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</si>
  <si>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</si>
  <si>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</si>
  <si>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0701</t>
  </si>
  <si>
    <t>0702</t>
  </si>
  <si>
    <t>0703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</si>
  <si>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</si>
  <si>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</si>
  <si>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</si>
  <si>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</si>
  <si>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</si>
  <si>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</si>
  <si>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 xml:space="preserve">Субсидии бюджетам городских округов на организацию питания в образовательных учреждениях </t>
  </si>
  <si>
    <t>УКЗ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</si>
  <si>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</si>
  <si>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</si>
  <si>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</si>
  <si>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</si>
  <si>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</si>
  <si>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</si>
  <si>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</si>
  <si>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</si>
  <si>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</si>
  <si>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</si>
  <si>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</si>
  <si>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</si>
  <si>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</si>
  <si>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</si>
  <si>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</si>
  <si>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</si>
  <si>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</si>
  <si>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</si>
  <si>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</si>
  <si>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</si>
  <si>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</si>
  <si>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</si>
  <si>
    <t>Субсидии бюджетам городских округов на осуществление мероприятий по подготовке к осенне-зимнему отопительному периоду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</si>
  <si>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</si>
  <si>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</si>
  <si>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</si>
  <si>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</si>
  <si>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тыс. руб.</t>
  </si>
  <si>
    <t>ОЖИДАЕМОЕ ИСПОЛНЕНИЕ БЮДЖЕТА МО "ХАСЫНСКИЙ ГО" ПО ДОХОДАМ ЗА 2022 ГОД</t>
  </si>
  <si>
    <t>Утверждено решением СП ХГО о бюджете</t>
  </si>
  <si>
    <t>Ожидаемое исполнение бюджета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</si>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</sst>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0.0"/>
    <numFmt numFmtId="168" formatCode="_-* #,##0.000_р_._-;\-* #,##0.000_р_._-;_-* &quot;-&quot;??_р_._-;_-@_-"/>
  </numFmts>
  <fonts count="13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Bookman Old Style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49" fontId="0" fillId="0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92">
    <xf numFmtId="49" fontId="0" fillId="0" borderId="0" xfId="0">
      <alignment wrapText="1"/>
    </xf>
    <xf numFmtId="165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3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2" fillId="0" borderId="1" xfId="3" applyFont="1" applyBorder="1" applyAlignment="1">
      <alignment horizontal="center" vertical="top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Border="1">
      <alignment wrapText="1"/>
    </xf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49" fontId="7" fillId="0" borderId="0" xfId="0" applyFont="1" applyAlignment="1">
      <alignment horizontal="center"/>
    </xf>
    <xf numFmtId="49" fontId="8" fillId="0" borderId="1" xfId="0" applyFont="1" applyBorder="1" applyAlignment="1">
      <alignment horizontal="center" vertical="center" wrapText="1"/>
    </xf>
    <xf numFmtId="49" fontId="8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9" fontId="2" fillId="0" borderId="2" xfId="0" applyFont="1" applyBorder="1" applyAlignment="1">
      <alignment horizontal="center" vertical="top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0" fontId="2" fillId="0" borderId="1" xfId="3" applyFont="1" applyFill="1" applyBorder="1" applyAlignment="1">
      <alignment horizontal="justify" vertical="center" wrapText="1"/>
    </xf>
    <xf numFmtId="49" fontId="9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3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49" fontId="9" fillId="2" borderId="1" xfId="0" applyFont="1" applyFill="1" applyBorder="1" applyAlignment="1">
      <alignment horizontal="justify" vertical="top" wrapText="1"/>
    </xf>
    <xf numFmtId="165" fontId="0" fillId="0" borderId="0" xfId="1" applyNumberFormat="1" applyFont="1" applyBorder="1" applyAlignment="1">
      <alignment wrapText="1"/>
    </xf>
    <xf numFmtId="49" fontId="8" fillId="3" borderId="1" xfId="0" applyFont="1" applyFill="1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 vertical="center" wrapText="1"/>
    </xf>
    <xf numFmtId="49" fontId="6" fillId="0" borderId="1" xfId="0" applyFont="1" applyBorder="1" applyAlignment="1">
      <alignment horizontal="justify" vertical="top" wrapText="1"/>
    </xf>
    <xf numFmtId="166" fontId="8" fillId="0" borderId="1" xfId="1" applyNumberFormat="1" applyFont="1" applyFill="1" applyBorder="1" applyAlignment="1"/>
    <xf numFmtId="166" fontId="10" fillId="0" borderId="1" xfId="1" applyNumberFormat="1" applyFont="1" applyFill="1" applyBorder="1" applyAlignment="1">
      <alignment wrapText="1"/>
    </xf>
    <xf numFmtId="166" fontId="10" fillId="0" borderId="1" xfId="1" applyNumberFormat="1" applyFont="1" applyFill="1" applyBorder="1" applyAlignment="1"/>
    <xf numFmtId="166" fontId="10" fillId="0" borderId="1" xfId="2" applyNumberFormat="1" applyFont="1" applyFill="1" applyBorder="1"/>
    <xf numFmtId="164" fontId="10" fillId="0" borderId="1" xfId="1" applyFont="1" applyFill="1" applyBorder="1" applyAlignment="1">
      <alignment wrapText="1"/>
    </xf>
    <xf numFmtId="167" fontId="10" fillId="0" borderId="1" xfId="0" applyNumberFormat="1" applyFont="1" applyFill="1" applyBorder="1">
      <alignment wrapText="1"/>
    </xf>
    <xf numFmtId="166" fontId="10" fillId="0" borderId="1" xfId="1" applyNumberFormat="1" applyFont="1" applyFill="1" applyBorder="1" applyAlignment="1">
      <alignment horizontal="right"/>
    </xf>
    <xf numFmtId="167" fontId="10" fillId="0" borderId="1" xfId="0" applyNumberFormat="1" applyFont="1" applyFill="1" applyBorder="1" applyAlignment="1">
      <alignment wrapText="1"/>
    </xf>
    <xf numFmtId="166" fontId="10" fillId="0" borderId="1" xfId="0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>
      <alignment vertical="center"/>
    </xf>
    <xf numFmtId="166" fontId="10" fillId="0" borderId="1" xfId="2" applyNumberFormat="1" applyFont="1" applyFill="1" applyBorder="1" applyAlignment="1">
      <alignment vertical="center"/>
    </xf>
    <xf numFmtId="166" fontId="8" fillId="0" borderId="1" xfId="2" applyNumberFormat="1" applyFont="1" applyFill="1" applyBorder="1"/>
    <xf numFmtId="164" fontId="11" fillId="2" borderId="1" xfId="1" applyFont="1" applyFill="1" applyBorder="1" applyAlignment="1">
      <alignment wrapText="1"/>
    </xf>
    <xf numFmtId="166" fontId="10" fillId="0" borderId="1" xfId="1" applyNumberFormat="1" applyFont="1" applyFill="1" applyBorder="1" applyAlignment="1">
      <alignment horizontal="center"/>
    </xf>
    <xf numFmtId="168" fontId="10" fillId="0" borderId="1" xfId="2" applyNumberFormat="1" applyFont="1" applyFill="1" applyBorder="1"/>
    <xf numFmtId="166" fontId="10" fillId="3" borderId="1" xfId="2" applyNumberFormat="1" applyFont="1" applyFill="1" applyBorder="1"/>
    <xf numFmtId="168" fontId="8" fillId="0" borderId="1" xfId="2" applyNumberFormat="1" applyFont="1" applyFill="1" applyBorder="1"/>
    <xf numFmtId="166" fontId="10" fillId="0" borderId="1" xfId="2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>
      <alignment wrapText="1"/>
    </xf>
    <xf numFmtId="165" fontId="8" fillId="0" borderId="1" xfId="1" applyNumberFormat="1" applyFont="1" applyBorder="1" applyAlignment="1">
      <alignment vertical="center" wrapText="1"/>
    </xf>
    <xf numFmtId="165" fontId="10" fillId="0" borderId="1" xfId="1" applyNumberFormat="1" applyFont="1" applyBorder="1" applyAlignment="1">
      <alignment wrapText="1"/>
    </xf>
    <xf numFmtId="49" fontId="10" fillId="0" borderId="1" xfId="0" applyFont="1" applyFill="1" applyBorder="1">
      <alignment wrapText="1"/>
    </xf>
    <xf numFmtId="167" fontId="10" fillId="0" borderId="1" xfId="0" applyNumberFormat="1" applyFont="1" applyBorder="1">
      <alignment wrapText="1"/>
    </xf>
    <xf numFmtId="49" fontId="2" fillId="0" borderId="0" xfId="0" applyFont="1" applyBorder="1">
      <alignment wrapText="1"/>
    </xf>
    <xf numFmtId="49" fontId="10" fillId="0" borderId="0" xfId="0" applyFont="1" applyFill="1">
      <alignment wrapText="1"/>
    </xf>
    <xf numFmtId="49" fontId="12" fillId="0" borderId="0" xfId="0" applyFont="1">
      <alignment wrapText="1"/>
    </xf>
    <xf numFmtId="49" fontId="10" fillId="0" borderId="0" xfId="0" applyFont="1" applyFill="1" applyAlignment="1">
      <alignment horizontal="center" wrapText="1"/>
    </xf>
    <xf numFmtId="49" fontId="12" fillId="0" borderId="1" xfId="0" applyFont="1" applyFill="1" applyBorder="1">
      <alignment wrapText="1"/>
    </xf>
    <xf numFmtId="166" fontId="10" fillId="0" borderId="4" xfId="2" applyNumberFormat="1" applyFont="1" applyFill="1" applyBorder="1" applyAlignment="1">
      <alignment wrapText="1"/>
    </xf>
    <xf numFmtId="49" fontId="12" fillId="0" borderId="0" xfId="0" applyFont="1" applyBorder="1">
      <alignment wrapText="1"/>
    </xf>
    <xf numFmtId="164" fontId="8" fillId="0" borderId="1" xfId="2" applyFont="1" applyFill="1" applyBorder="1" applyAlignment="1">
      <alignment wrapText="1"/>
    </xf>
    <xf numFmtId="164" fontId="10" fillId="0" borderId="1" xfId="2" applyFont="1" applyFill="1" applyBorder="1" applyAlignment="1">
      <alignment wrapText="1"/>
    </xf>
    <xf numFmtId="49" fontId="12" fillId="0" borderId="0" xfId="0" applyFont="1" applyFill="1">
      <alignment wrapText="1"/>
    </xf>
    <xf numFmtId="49" fontId="8" fillId="0" borderId="0" xfId="0" applyFont="1" applyAlignment="1">
      <alignment horizontal="center"/>
    </xf>
    <xf numFmtId="164" fontId="11" fillId="0" borderId="1" xfId="1" applyFont="1" applyFill="1" applyBorder="1" applyAlignment="1">
      <alignment wrapText="1"/>
    </xf>
    <xf numFmtId="2" fontId="0" fillId="0" borderId="0" xfId="1" applyNumberFormat="1" applyFont="1" applyBorder="1" applyAlignment="1">
      <alignment wrapText="1"/>
    </xf>
    <xf numFmtId="2" fontId="0" fillId="0" borderId="0" xfId="0" applyNumberFormat="1" applyBorder="1">
      <alignment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K62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12" sqref="A12"/>
      <selection pane="bottomRight" activeCell="G11" sqref="G11"/>
    </sheetView>
  </sheetViews>
  <sheetFormatPr defaultRowHeight="15.75" x14ac:dyDescent="0.3"/>
  <cols>
    <col min="1" max="1" width="22" customWidth="1"/>
    <col min="2" max="2" width="51.375" style="12" customWidth="1"/>
    <col min="3" max="3" width="15" style="87" customWidth="1"/>
    <col min="4" max="4" width="14.625" style="87" customWidth="1"/>
    <col min="5" max="5" width="13.25" style="80" customWidth="1"/>
    <col min="6" max="6" width="9.375" bestFit="1" customWidth="1"/>
    <col min="248" max="248" width="22.875" customWidth="1"/>
    <col min="249" max="249" width="51" customWidth="1"/>
    <col min="250" max="254" width="0" hidden="1" customWidth="1"/>
    <col min="255" max="255" width="14" customWidth="1"/>
    <col min="256" max="256" width="12.625" customWidth="1"/>
    <col min="257" max="257" width="12.875" customWidth="1"/>
    <col min="504" max="504" width="22.875" customWidth="1"/>
    <col min="505" max="505" width="51" customWidth="1"/>
    <col min="506" max="510" width="0" hidden="1" customWidth="1"/>
    <col min="511" max="511" width="14" customWidth="1"/>
    <col min="512" max="512" width="12.625" customWidth="1"/>
    <col min="513" max="513" width="12.875" customWidth="1"/>
    <col min="760" max="760" width="22.875" customWidth="1"/>
    <col min="761" max="761" width="51" customWidth="1"/>
    <col min="762" max="766" width="0" hidden="1" customWidth="1"/>
    <col min="767" max="767" width="14" customWidth="1"/>
    <col min="768" max="768" width="12.625" customWidth="1"/>
    <col min="769" max="769" width="12.875" customWidth="1"/>
    <col min="1016" max="1016" width="22.875" customWidth="1"/>
    <col min="1017" max="1017" width="51" customWidth="1"/>
    <col min="1018" max="1022" width="0" hidden="1" customWidth="1"/>
    <col min="1023" max="1023" width="14" customWidth="1"/>
    <col min="1024" max="1024" width="12.625" customWidth="1"/>
    <col min="1025" max="1025" width="12.875" customWidth="1"/>
    <col min="1272" max="1272" width="22.875" customWidth="1"/>
    <col min="1273" max="1273" width="51" customWidth="1"/>
    <col min="1274" max="1278" width="0" hidden="1" customWidth="1"/>
    <col min="1279" max="1279" width="14" customWidth="1"/>
    <col min="1280" max="1280" width="12.625" customWidth="1"/>
    <col min="1281" max="1281" width="12.875" customWidth="1"/>
    <col min="1528" max="1528" width="22.875" customWidth="1"/>
    <col min="1529" max="1529" width="51" customWidth="1"/>
    <col min="1530" max="1534" width="0" hidden="1" customWidth="1"/>
    <col min="1535" max="1535" width="14" customWidth="1"/>
    <col min="1536" max="1536" width="12.625" customWidth="1"/>
    <col min="1537" max="1537" width="12.875" customWidth="1"/>
    <col min="1784" max="1784" width="22.875" customWidth="1"/>
    <col min="1785" max="1785" width="51" customWidth="1"/>
    <col min="1786" max="1790" width="0" hidden="1" customWidth="1"/>
    <col min="1791" max="1791" width="14" customWidth="1"/>
    <col min="1792" max="1792" width="12.625" customWidth="1"/>
    <col min="1793" max="1793" width="12.875" customWidth="1"/>
    <col min="2040" max="2040" width="22.875" customWidth="1"/>
    <col min="2041" max="2041" width="51" customWidth="1"/>
    <col min="2042" max="2046" width="0" hidden="1" customWidth="1"/>
    <col min="2047" max="2047" width="14" customWidth="1"/>
    <col min="2048" max="2048" width="12.625" customWidth="1"/>
    <col min="2049" max="2049" width="12.875" customWidth="1"/>
    <col min="2296" max="2296" width="22.875" customWidth="1"/>
    <col min="2297" max="2297" width="51" customWidth="1"/>
    <col min="2298" max="2302" width="0" hidden="1" customWidth="1"/>
    <col min="2303" max="2303" width="14" customWidth="1"/>
    <col min="2304" max="2304" width="12.625" customWidth="1"/>
    <col min="2305" max="2305" width="12.875" customWidth="1"/>
    <col min="2552" max="2552" width="22.875" customWidth="1"/>
    <col min="2553" max="2553" width="51" customWidth="1"/>
    <col min="2554" max="2558" width="0" hidden="1" customWidth="1"/>
    <col min="2559" max="2559" width="14" customWidth="1"/>
    <col min="2560" max="2560" width="12.625" customWidth="1"/>
    <col min="2561" max="2561" width="12.875" customWidth="1"/>
    <col min="2808" max="2808" width="22.875" customWidth="1"/>
    <col min="2809" max="2809" width="51" customWidth="1"/>
    <col min="2810" max="2814" width="0" hidden="1" customWidth="1"/>
    <col min="2815" max="2815" width="14" customWidth="1"/>
    <col min="2816" max="2816" width="12.625" customWidth="1"/>
    <col min="2817" max="2817" width="12.875" customWidth="1"/>
    <col min="3064" max="3064" width="22.875" customWidth="1"/>
    <col min="3065" max="3065" width="51" customWidth="1"/>
    <col min="3066" max="3070" width="0" hidden="1" customWidth="1"/>
    <col min="3071" max="3071" width="14" customWidth="1"/>
    <col min="3072" max="3072" width="12.625" customWidth="1"/>
    <col min="3073" max="3073" width="12.875" customWidth="1"/>
    <col min="3320" max="3320" width="22.875" customWidth="1"/>
    <col min="3321" max="3321" width="51" customWidth="1"/>
    <col min="3322" max="3326" width="0" hidden="1" customWidth="1"/>
    <col min="3327" max="3327" width="14" customWidth="1"/>
    <col min="3328" max="3328" width="12.625" customWidth="1"/>
    <col min="3329" max="3329" width="12.875" customWidth="1"/>
    <col min="3576" max="3576" width="22.875" customWidth="1"/>
    <col min="3577" max="3577" width="51" customWidth="1"/>
    <col min="3578" max="3582" width="0" hidden="1" customWidth="1"/>
    <col min="3583" max="3583" width="14" customWidth="1"/>
    <col min="3584" max="3584" width="12.625" customWidth="1"/>
    <col min="3585" max="3585" width="12.875" customWidth="1"/>
    <col min="3832" max="3832" width="22.875" customWidth="1"/>
    <col min="3833" max="3833" width="51" customWidth="1"/>
    <col min="3834" max="3838" width="0" hidden="1" customWidth="1"/>
    <col min="3839" max="3839" width="14" customWidth="1"/>
    <col min="3840" max="3840" width="12.625" customWidth="1"/>
    <col min="3841" max="3841" width="12.875" customWidth="1"/>
    <col min="4088" max="4088" width="22.875" customWidth="1"/>
    <col min="4089" max="4089" width="51" customWidth="1"/>
    <col min="4090" max="4094" width="0" hidden="1" customWidth="1"/>
    <col min="4095" max="4095" width="14" customWidth="1"/>
    <col min="4096" max="4096" width="12.625" customWidth="1"/>
    <col min="4097" max="4097" width="12.875" customWidth="1"/>
    <col min="4344" max="4344" width="22.875" customWidth="1"/>
    <col min="4345" max="4345" width="51" customWidth="1"/>
    <col min="4346" max="4350" width="0" hidden="1" customWidth="1"/>
    <col min="4351" max="4351" width="14" customWidth="1"/>
    <col min="4352" max="4352" width="12.625" customWidth="1"/>
    <col min="4353" max="4353" width="12.875" customWidth="1"/>
    <col min="4600" max="4600" width="22.875" customWidth="1"/>
    <col min="4601" max="4601" width="51" customWidth="1"/>
    <col min="4602" max="4606" width="0" hidden="1" customWidth="1"/>
    <col min="4607" max="4607" width="14" customWidth="1"/>
    <col min="4608" max="4608" width="12.625" customWidth="1"/>
    <col min="4609" max="4609" width="12.875" customWidth="1"/>
    <col min="4856" max="4856" width="22.875" customWidth="1"/>
    <col min="4857" max="4857" width="51" customWidth="1"/>
    <col min="4858" max="4862" width="0" hidden="1" customWidth="1"/>
    <col min="4863" max="4863" width="14" customWidth="1"/>
    <col min="4864" max="4864" width="12.625" customWidth="1"/>
    <col min="4865" max="4865" width="12.875" customWidth="1"/>
    <col min="5112" max="5112" width="22.875" customWidth="1"/>
    <col min="5113" max="5113" width="51" customWidth="1"/>
    <col min="5114" max="5118" width="0" hidden="1" customWidth="1"/>
    <col min="5119" max="5119" width="14" customWidth="1"/>
    <col min="5120" max="5120" width="12.625" customWidth="1"/>
    <col min="5121" max="5121" width="12.875" customWidth="1"/>
    <col min="5368" max="5368" width="22.875" customWidth="1"/>
    <col min="5369" max="5369" width="51" customWidth="1"/>
    <col min="5370" max="5374" width="0" hidden="1" customWidth="1"/>
    <col min="5375" max="5375" width="14" customWidth="1"/>
    <col min="5376" max="5376" width="12.625" customWidth="1"/>
    <col min="5377" max="5377" width="12.875" customWidth="1"/>
    <col min="5624" max="5624" width="22.875" customWidth="1"/>
    <col min="5625" max="5625" width="51" customWidth="1"/>
    <col min="5626" max="5630" width="0" hidden="1" customWidth="1"/>
    <col min="5631" max="5631" width="14" customWidth="1"/>
    <col min="5632" max="5632" width="12.625" customWidth="1"/>
    <col min="5633" max="5633" width="12.875" customWidth="1"/>
    <col min="5880" max="5880" width="22.875" customWidth="1"/>
    <col min="5881" max="5881" width="51" customWidth="1"/>
    <col min="5882" max="5886" width="0" hidden="1" customWidth="1"/>
    <col min="5887" max="5887" width="14" customWidth="1"/>
    <col min="5888" max="5888" width="12.625" customWidth="1"/>
    <col min="5889" max="5889" width="12.875" customWidth="1"/>
    <col min="6136" max="6136" width="22.875" customWidth="1"/>
    <col min="6137" max="6137" width="51" customWidth="1"/>
    <col min="6138" max="6142" width="0" hidden="1" customWidth="1"/>
    <col min="6143" max="6143" width="14" customWidth="1"/>
    <col min="6144" max="6144" width="12.625" customWidth="1"/>
    <col min="6145" max="6145" width="12.875" customWidth="1"/>
    <col min="6392" max="6392" width="22.875" customWidth="1"/>
    <col min="6393" max="6393" width="51" customWidth="1"/>
    <col min="6394" max="6398" width="0" hidden="1" customWidth="1"/>
    <col min="6399" max="6399" width="14" customWidth="1"/>
    <col min="6400" max="6400" width="12.625" customWidth="1"/>
    <col min="6401" max="6401" width="12.875" customWidth="1"/>
    <col min="6648" max="6648" width="22.875" customWidth="1"/>
    <col min="6649" max="6649" width="51" customWidth="1"/>
    <col min="6650" max="6654" width="0" hidden="1" customWidth="1"/>
    <col min="6655" max="6655" width="14" customWidth="1"/>
    <col min="6656" max="6656" width="12.625" customWidth="1"/>
    <col min="6657" max="6657" width="12.875" customWidth="1"/>
    <col min="6904" max="6904" width="22.875" customWidth="1"/>
    <col min="6905" max="6905" width="51" customWidth="1"/>
    <col min="6906" max="6910" width="0" hidden="1" customWidth="1"/>
    <col min="6911" max="6911" width="14" customWidth="1"/>
    <col min="6912" max="6912" width="12.625" customWidth="1"/>
    <col min="6913" max="6913" width="12.875" customWidth="1"/>
    <col min="7160" max="7160" width="22.875" customWidth="1"/>
    <col min="7161" max="7161" width="51" customWidth="1"/>
    <col min="7162" max="7166" width="0" hidden="1" customWidth="1"/>
    <col min="7167" max="7167" width="14" customWidth="1"/>
    <col min="7168" max="7168" width="12.625" customWidth="1"/>
    <col min="7169" max="7169" width="12.875" customWidth="1"/>
    <col min="7416" max="7416" width="22.875" customWidth="1"/>
    <col min="7417" max="7417" width="51" customWidth="1"/>
    <col min="7418" max="7422" width="0" hidden="1" customWidth="1"/>
    <col min="7423" max="7423" width="14" customWidth="1"/>
    <col min="7424" max="7424" width="12.625" customWidth="1"/>
    <col min="7425" max="7425" width="12.875" customWidth="1"/>
    <col min="7672" max="7672" width="22.875" customWidth="1"/>
    <col min="7673" max="7673" width="51" customWidth="1"/>
    <col min="7674" max="7678" width="0" hidden="1" customWidth="1"/>
    <col min="7679" max="7679" width="14" customWidth="1"/>
    <col min="7680" max="7680" width="12.625" customWidth="1"/>
    <col min="7681" max="7681" width="12.875" customWidth="1"/>
    <col min="7928" max="7928" width="22.875" customWidth="1"/>
    <col min="7929" max="7929" width="51" customWidth="1"/>
    <col min="7930" max="7934" width="0" hidden="1" customWidth="1"/>
    <col min="7935" max="7935" width="14" customWidth="1"/>
    <col min="7936" max="7936" width="12.625" customWidth="1"/>
    <col min="7937" max="7937" width="12.875" customWidth="1"/>
    <col min="8184" max="8184" width="22.875" customWidth="1"/>
    <col min="8185" max="8185" width="51" customWidth="1"/>
    <col min="8186" max="8190" width="0" hidden="1" customWidth="1"/>
    <col min="8191" max="8191" width="14" customWidth="1"/>
    <col min="8192" max="8192" width="12.625" customWidth="1"/>
    <col min="8193" max="8193" width="12.875" customWidth="1"/>
    <col min="8440" max="8440" width="22.875" customWidth="1"/>
    <col min="8441" max="8441" width="51" customWidth="1"/>
    <col min="8442" max="8446" width="0" hidden="1" customWidth="1"/>
    <col min="8447" max="8447" width="14" customWidth="1"/>
    <col min="8448" max="8448" width="12.625" customWidth="1"/>
    <col min="8449" max="8449" width="12.875" customWidth="1"/>
    <col min="8696" max="8696" width="22.875" customWidth="1"/>
    <col min="8697" max="8697" width="51" customWidth="1"/>
    <col min="8698" max="8702" width="0" hidden="1" customWidth="1"/>
    <col min="8703" max="8703" width="14" customWidth="1"/>
    <col min="8704" max="8704" width="12.625" customWidth="1"/>
    <col min="8705" max="8705" width="12.875" customWidth="1"/>
    <col min="8952" max="8952" width="22.875" customWidth="1"/>
    <col min="8953" max="8953" width="51" customWidth="1"/>
    <col min="8954" max="8958" width="0" hidden="1" customWidth="1"/>
    <col min="8959" max="8959" width="14" customWidth="1"/>
    <col min="8960" max="8960" width="12.625" customWidth="1"/>
    <col min="8961" max="8961" width="12.875" customWidth="1"/>
    <col min="9208" max="9208" width="22.875" customWidth="1"/>
    <col min="9209" max="9209" width="51" customWidth="1"/>
    <col min="9210" max="9214" width="0" hidden="1" customWidth="1"/>
    <col min="9215" max="9215" width="14" customWidth="1"/>
    <col min="9216" max="9216" width="12.625" customWidth="1"/>
    <col min="9217" max="9217" width="12.875" customWidth="1"/>
    <col min="9464" max="9464" width="22.875" customWidth="1"/>
    <col min="9465" max="9465" width="51" customWidth="1"/>
    <col min="9466" max="9470" width="0" hidden="1" customWidth="1"/>
    <col min="9471" max="9471" width="14" customWidth="1"/>
    <col min="9472" max="9472" width="12.625" customWidth="1"/>
    <col min="9473" max="9473" width="12.875" customWidth="1"/>
    <col min="9720" max="9720" width="22.875" customWidth="1"/>
    <col min="9721" max="9721" width="51" customWidth="1"/>
    <col min="9722" max="9726" width="0" hidden="1" customWidth="1"/>
    <col min="9727" max="9727" width="14" customWidth="1"/>
    <col min="9728" max="9728" width="12.625" customWidth="1"/>
    <col min="9729" max="9729" width="12.875" customWidth="1"/>
    <col min="9976" max="9976" width="22.875" customWidth="1"/>
    <col min="9977" max="9977" width="51" customWidth="1"/>
    <col min="9978" max="9982" width="0" hidden="1" customWidth="1"/>
    <col min="9983" max="9983" width="14" customWidth="1"/>
    <col min="9984" max="9984" width="12.625" customWidth="1"/>
    <col min="9985" max="9985" width="12.875" customWidth="1"/>
    <col min="10232" max="10232" width="22.875" customWidth="1"/>
    <col min="10233" max="10233" width="51" customWidth="1"/>
    <col min="10234" max="10238" width="0" hidden="1" customWidth="1"/>
    <col min="10239" max="10239" width="14" customWidth="1"/>
    <col min="10240" max="10240" width="12.625" customWidth="1"/>
    <col min="10241" max="10241" width="12.875" customWidth="1"/>
    <col min="10488" max="10488" width="22.875" customWidth="1"/>
    <col min="10489" max="10489" width="51" customWidth="1"/>
    <col min="10490" max="10494" width="0" hidden="1" customWidth="1"/>
    <col min="10495" max="10495" width="14" customWidth="1"/>
    <col min="10496" max="10496" width="12.625" customWidth="1"/>
    <col min="10497" max="10497" width="12.875" customWidth="1"/>
    <col min="10744" max="10744" width="22.875" customWidth="1"/>
    <col min="10745" max="10745" width="51" customWidth="1"/>
    <col min="10746" max="10750" width="0" hidden="1" customWidth="1"/>
    <col min="10751" max="10751" width="14" customWidth="1"/>
    <col min="10752" max="10752" width="12.625" customWidth="1"/>
    <col min="10753" max="10753" width="12.875" customWidth="1"/>
    <col min="11000" max="11000" width="22.875" customWidth="1"/>
    <col min="11001" max="11001" width="51" customWidth="1"/>
    <col min="11002" max="11006" width="0" hidden="1" customWidth="1"/>
    <col min="11007" max="11007" width="14" customWidth="1"/>
    <col min="11008" max="11008" width="12.625" customWidth="1"/>
    <col min="11009" max="11009" width="12.875" customWidth="1"/>
    <col min="11256" max="11256" width="22.875" customWidth="1"/>
    <col min="11257" max="11257" width="51" customWidth="1"/>
    <col min="11258" max="11262" width="0" hidden="1" customWidth="1"/>
    <col min="11263" max="11263" width="14" customWidth="1"/>
    <col min="11264" max="11264" width="12.625" customWidth="1"/>
    <col min="11265" max="11265" width="12.875" customWidth="1"/>
    <col min="11512" max="11512" width="22.875" customWidth="1"/>
    <col min="11513" max="11513" width="51" customWidth="1"/>
    <col min="11514" max="11518" width="0" hidden="1" customWidth="1"/>
    <col min="11519" max="11519" width="14" customWidth="1"/>
    <col min="11520" max="11520" width="12.625" customWidth="1"/>
    <col min="11521" max="11521" width="12.875" customWidth="1"/>
    <col min="11768" max="11768" width="22.875" customWidth="1"/>
    <col min="11769" max="11769" width="51" customWidth="1"/>
    <col min="11770" max="11774" width="0" hidden="1" customWidth="1"/>
    <col min="11775" max="11775" width="14" customWidth="1"/>
    <col min="11776" max="11776" width="12.625" customWidth="1"/>
    <col min="11777" max="11777" width="12.875" customWidth="1"/>
    <col min="12024" max="12024" width="22.875" customWidth="1"/>
    <col min="12025" max="12025" width="51" customWidth="1"/>
    <col min="12026" max="12030" width="0" hidden="1" customWidth="1"/>
    <col min="12031" max="12031" width="14" customWidth="1"/>
    <col min="12032" max="12032" width="12.625" customWidth="1"/>
    <col min="12033" max="12033" width="12.875" customWidth="1"/>
    <col min="12280" max="12280" width="22.875" customWidth="1"/>
    <col min="12281" max="12281" width="51" customWidth="1"/>
    <col min="12282" max="12286" width="0" hidden="1" customWidth="1"/>
    <col min="12287" max="12287" width="14" customWidth="1"/>
    <col min="12288" max="12288" width="12.625" customWidth="1"/>
    <col min="12289" max="12289" width="12.875" customWidth="1"/>
    <col min="12536" max="12536" width="22.875" customWidth="1"/>
    <col min="12537" max="12537" width="51" customWidth="1"/>
    <col min="12538" max="12542" width="0" hidden="1" customWidth="1"/>
    <col min="12543" max="12543" width="14" customWidth="1"/>
    <col min="12544" max="12544" width="12.625" customWidth="1"/>
    <col min="12545" max="12545" width="12.875" customWidth="1"/>
    <col min="12792" max="12792" width="22.875" customWidth="1"/>
    <col min="12793" max="12793" width="51" customWidth="1"/>
    <col min="12794" max="12798" width="0" hidden="1" customWidth="1"/>
    <col min="12799" max="12799" width="14" customWidth="1"/>
    <col min="12800" max="12800" width="12.625" customWidth="1"/>
    <col min="12801" max="12801" width="12.875" customWidth="1"/>
    <col min="13048" max="13048" width="22.875" customWidth="1"/>
    <col min="13049" max="13049" width="51" customWidth="1"/>
    <col min="13050" max="13054" width="0" hidden="1" customWidth="1"/>
    <col min="13055" max="13055" width="14" customWidth="1"/>
    <col min="13056" max="13056" width="12.625" customWidth="1"/>
    <col min="13057" max="13057" width="12.875" customWidth="1"/>
    <col min="13304" max="13304" width="22.875" customWidth="1"/>
    <col min="13305" max="13305" width="51" customWidth="1"/>
    <col min="13306" max="13310" width="0" hidden="1" customWidth="1"/>
    <col min="13311" max="13311" width="14" customWidth="1"/>
    <col min="13312" max="13312" width="12.625" customWidth="1"/>
    <col min="13313" max="13313" width="12.875" customWidth="1"/>
    <col min="13560" max="13560" width="22.875" customWidth="1"/>
    <col min="13561" max="13561" width="51" customWidth="1"/>
    <col min="13562" max="13566" width="0" hidden="1" customWidth="1"/>
    <col min="13567" max="13567" width="14" customWidth="1"/>
    <col min="13568" max="13568" width="12.625" customWidth="1"/>
    <col min="13569" max="13569" width="12.875" customWidth="1"/>
    <col min="13816" max="13816" width="22.875" customWidth="1"/>
    <col min="13817" max="13817" width="51" customWidth="1"/>
    <col min="13818" max="13822" width="0" hidden="1" customWidth="1"/>
    <col min="13823" max="13823" width="14" customWidth="1"/>
    <col min="13824" max="13824" width="12.625" customWidth="1"/>
    <col min="13825" max="13825" width="12.875" customWidth="1"/>
    <col min="14072" max="14072" width="22.875" customWidth="1"/>
    <col min="14073" max="14073" width="51" customWidth="1"/>
    <col min="14074" max="14078" width="0" hidden="1" customWidth="1"/>
    <col min="14079" max="14079" width="14" customWidth="1"/>
    <col min="14080" max="14080" width="12.625" customWidth="1"/>
    <col min="14081" max="14081" width="12.875" customWidth="1"/>
    <col min="14328" max="14328" width="22.875" customWidth="1"/>
    <col min="14329" max="14329" width="51" customWidth="1"/>
    <col min="14330" max="14334" width="0" hidden="1" customWidth="1"/>
    <col min="14335" max="14335" width="14" customWidth="1"/>
    <col min="14336" max="14336" width="12.625" customWidth="1"/>
    <col min="14337" max="14337" width="12.875" customWidth="1"/>
    <col min="14584" max="14584" width="22.875" customWidth="1"/>
    <col min="14585" max="14585" width="51" customWidth="1"/>
    <col min="14586" max="14590" width="0" hidden="1" customWidth="1"/>
    <col min="14591" max="14591" width="14" customWidth="1"/>
    <col min="14592" max="14592" width="12.625" customWidth="1"/>
    <col min="14593" max="14593" width="12.875" customWidth="1"/>
    <col min="14840" max="14840" width="22.875" customWidth="1"/>
    <col min="14841" max="14841" width="51" customWidth="1"/>
    <col min="14842" max="14846" width="0" hidden="1" customWidth="1"/>
    <col min="14847" max="14847" width="14" customWidth="1"/>
    <col min="14848" max="14848" width="12.625" customWidth="1"/>
    <col min="14849" max="14849" width="12.875" customWidth="1"/>
    <col min="15096" max="15096" width="22.875" customWidth="1"/>
    <col min="15097" max="15097" width="51" customWidth="1"/>
    <col min="15098" max="15102" width="0" hidden="1" customWidth="1"/>
    <col min="15103" max="15103" width="14" customWidth="1"/>
    <col min="15104" max="15104" width="12.625" customWidth="1"/>
    <col min="15105" max="15105" width="12.875" customWidth="1"/>
    <col min="15352" max="15352" width="22.875" customWidth="1"/>
    <col min="15353" max="15353" width="51" customWidth="1"/>
    <col min="15354" max="15358" width="0" hidden="1" customWidth="1"/>
    <col min="15359" max="15359" width="14" customWidth="1"/>
    <col min="15360" max="15360" width="12.625" customWidth="1"/>
    <col min="15361" max="15361" width="12.875" customWidth="1"/>
    <col min="15608" max="15608" width="22.875" customWidth="1"/>
    <col min="15609" max="15609" width="51" customWidth="1"/>
    <col min="15610" max="15614" width="0" hidden="1" customWidth="1"/>
    <col min="15615" max="15615" width="14" customWidth="1"/>
    <col min="15616" max="15616" width="12.625" customWidth="1"/>
    <col min="15617" max="15617" width="12.875" customWidth="1"/>
    <col min="15864" max="15864" width="22.875" customWidth="1"/>
    <col min="15865" max="15865" width="51" customWidth="1"/>
    <col min="15866" max="15870" width="0" hidden="1" customWidth="1"/>
    <col min="15871" max="15871" width="14" customWidth="1"/>
    <col min="15872" max="15872" width="12.625" customWidth="1"/>
    <col min="15873" max="15873" width="12.875" customWidth="1"/>
    <col min="16120" max="16120" width="22.875" customWidth="1"/>
    <col min="16121" max="16121" width="51" customWidth="1"/>
    <col min="16122" max="16126" width="0" hidden="1" customWidth="1"/>
    <col min="16127" max="16127" width="14" customWidth="1"/>
    <col min="16128" max="16128" width="12.625" customWidth="1"/>
    <col min="16129" max="16129" width="12.875" customWidth="1"/>
  </cols>
  <sheetData>
    <row r="1" spans="1:8" x14ac:dyDescent="0.3">
      <c r="A1" s="24"/>
      <c r="B1" s="23"/>
      <c r="C1" s="79"/>
      <c r="D1" s="79"/>
    </row>
    <row r="2" spans="1:8" x14ac:dyDescent="0.3">
      <c r="A2" s="88" t="s">
        <v>612</v>
      </c>
      <c r="B2" s="88"/>
      <c r="C2" s="88"/>
      <c r="D2" s="88"/>
    </row>
    <row r="3" spans="1:8" ht="15" customHeight="1" x14ac:dyDescent="0.3">
      <c r="A3" s="22"/>
      <c r="B3" s="23"/>
      <c r="C3" s="81"/>
      <c r="D3" s="81"/>
      <c r="E3" s="81" t="s">
        <v>611</v>
      </c>
    </row>
    <row r="4" spans="1:8" s="1" customFormat="1" ht="48" customHeight="1" x14ac:dyDescent="0.3">
      <c r="A4" s="25" t="s">
        <v>0</v>
      </c>
      <c r="B4" s="26" t="s">
        <v>1</v>
      </c>
      <c r="C4" s="26" t="s">
        <v>613</v>
      </c>
      <c r="D4" s="26" t="s">
        <v>614</v>
      </c>
      <c r="E4" s="74" t="s">
        <v>615</v>
      </c>
      <c r="F4" s="90"/>
      <c r="G4" s="51"/>
      <c r="H4" s="51"/>
    </row>
    <row r="5" spans="1:8" s="1" customFormat="1" ht="0.75" hidden="1" customHeight="1" x14ac:dyDescent="0.3">
      <c r="A5" s="25"/>
      <c r="B5" s="52" t="s">
        <v>593</v>
      </c>
      <c r="C5" s="53">
        <f>C6+C7</f>
        <v>1199119.6800000002</v>
      </c>
      <c r="D5" s="53">
        <f>D6+D7</f>
        <v>1183250.1000000001</v>
      </c>
      <c r="E5" s="75"/>
      <c r="F5" s="90"/>
      <c r="G5" s="51"/>
      <c r="H5" s="51"/>
    </row>
    <row r="6" spans="1:8" s="1" customFormat="1" hidden="1" x14ac:dyDescent="0.3">
      <c r="A6" s="25"/>
      <c r="B6" s="52" t="s">
        <v>592</v>
      </c>
      <c r="C6" s="53">
        <v>14300</v>
      </c>
      <c r="D6" s="53">
        <v>14300</v>
      </c>
      <c r="E6" s="75"/>
      <c r="F6" s="90"/>
      <c r="G6" s="51"/>
      <c r="H6" s="51"/>
    </row>
    <row r="7" spans="1:8" ht="27" customHeight="1" x14ac:dyDescent="0.3">
      <c r="A7" s="27"/>
      <c r="B7" s="28" t="s">
        <v>2</v>
      </c>
      <c r="C7" s="55">
        <f t="shared" ref="C7:D7" si="0">C8+C200</f>
        <v>1184819.6800000002</v>
      </c>
      <c r="D7" s="55">
        <f t="shared" si="0"/>
        <v>1168950.1000000001</v>
      </c>
      <c r="E7" s="77">
        <f>D7/C7*100</f>
        <v>98.660591120498594</v>
      </c>
      <c r="F7" s="91"/>
      <c r="G7" s="21"/>
      <c r="H7" s="21"/>
    </row>
    <row r="8" spans="1:8" ht="24.95" customHeight="1" x14ac:dyDescent="0.3">
      <c r="A8" s="29" t="s">
        <v>3</v>
      </c>
      <c r="B8" s="28" t="s">
        <v>4</v>
      </c>
      <c r="C8" s="55">
        <f t="shared" ref="C8:D8" si="1">C9+C30+C49+C57+C66+C75+C106+C20+C83+C92+C188+C195</f>
        <v>338212.6</v>
      </c>
      <c r="D8" s="55">
        <f t="shared" si="1"/>
        <v>331814.7</v>
      </c>
      <c r="E8" s="77">
        <f t="shared" ref="E8:E71" si="2">D8/C8*100</f>
        <v>98.108320033020661</v>
      </c>
      <c r="F8" s="91"/>
      <c r="G8" s="21"/>
      <c r="H8" s="21"/>
    </row>
    <row r="9" spans="1:8" ht="24.95" customHeight="1" x14ac:dyDescent="0.3">
      <c r="A9" s="29" t="s">
        <v>5</v>
      </c>
      <c r="B9" s="28" t="s">
        <v>6</v>
      </c>
      <c r="C9" s="55">
        <f t="shared" ref="C9:D9" si="3">C10</f>
        <v>241232.59999999998</v>
      </c>
      <c r="D9" s="55">
        <f t="shared" si="3"/>
        <v>227507</v>
      </c>
      <c r="E9" s="77">
        <f t="shared" si="2"/>
        <v>94.310221752781359</v>
      </c>
      <c r="F9" s="91"/>
      <c r="G9" s="21"/>
      <c r="H9" s="21"/>
    </row>
    <row r="10" spans="1:8" ht="24.75" customHeight="1" x14ac:dyDescent="0.3">
      <c r="A10" s="29" t="s">
        <v>7</v>
      </c>
      <c r="B10" s="28" t="s">
        <v>8</v>
      </c>
      <c r="C10" s="55">
        <f t="shared" ref="C10:D10" si="4">C11+C12+C13+C14+C17+C18</f>
        <v>241232.59999999998</v>
      </c>
      <c r="D10" s="55">
        <f t="shared" si="4"/>
        <v>227507</v>
      </c>
      <c r="E10" s="77">
        <f t="shared" si="2"/>
        <v>94.310221752781359</v>
      </c>
      <c r="F10" s="91"/>
      <c r="G10" s="21"/>
      <c r="H10" s="21"/>
    </row>
    <row r="11" spans="1:8" ht="80.25" customHeight="1" x14ac:dyDescent="0.3">
      <c r="A11" s="30" t="s">
        <v>9</v>
      </c>
      <c r="B11" s="13" t="s">
        <v>10</v>
      </c>
      <c r="C11" s="56">
        <f>131240+46.3+10879.9+9395.3-13984.4+912.5-4.9+4173.8+397.7-50-936.6</f>
        <v>142069.59999999998</v>
      </c>
      <c r="D11" s="56">
        <v>118340</v>
      </c>
      <c r="E11" s="77">
        <f t="shared" si="2"/>
        <v>83.29720080861776</v>
      </c>
      <c r="F11" s="91"/>
      <c r="G11" s="21"/>
      <c r="H11" s="21"/>
    </row>
    <row r="12" spans="1:8" ht="104.25" customHeight="1" x14ac:dyDescent="0.3">
      <c r="A12" s="30" t="s">
        <v>11</v>
      </c>
      <c r="B12" s="13" t="s">
        <v>12</v>
      </c>
      <c r="C12" s="57">
        <v>468</v>
      </c>
      <c r="D12" s="57">
        <v>172</v>
      </c>
      <c r="E12" s="77">
        <f t="shared" si="2"/>
        <v>36.752136752136757</v>
      </c>
      <c r="F12" s="21"/>
      <c r="G12" s="21"/>
      <c r="H12" s="21"/>
    </row>
    <row r="13" spans="1:8" ht="51.75" customHeight="1" x14ac:dyDescent="0.3">
      <c r="A13" s="30" t="s">
        <v>13</v>
      </c>
      <c r="B13" s="13" t="s">
        <v>14</v>
      </c>
      <c r="C13" s="56">
        <v>2920</v>
      </c>
      <c r="D13" s="56">
        <v>520</v>
      </c>
      <c r="E13" s="77">
        <f t="shared" si="2"/>
        <v>17.80821917808219</v>
      </c>
      <c r="F13" s="21"/>
      <c r="G13" s="21"/>
      <c r="H13" s="21"/>
    </row>
    <row r="14" spans="1:8" ht="97.5" customHeight="1" x14ac:dyDescent="0.3">
      <c r="A14" s="30" t="s">
        <v>15</v>
      </c>
      <c r="B14" s="13" t="s">
        <v>16</v>
      </c>
      <c r="C14" s="56">
        <v>2006</v>
      </c>
      <c r="D14" s="56">
        <v>1606</v>
      </c>
      <c r="E14" s="77">
        <f t="shared" si="2"/>
        <v>80.059820538384841</v>
      </c>
      <c r="F14" s="21"/>
      <c r="G14" s="21"/>
      <c r="H14" s="21"/>
    </row>
    <row r="15" spans="1:8" ht="106.5" hidden="1" customHeight="1" x14ac:dyDescent="0.3">
      <c r="A15" s="30" t="s">
        <v>521</v>
      </c>
      <c r="B15" s="13" t="s">
        <v>520</v>
      </c>
      <c r="C15" s="56"/>
      <c r="D15" s="56"/>
      <c r="E15" s="77" t="e">
        <f t="shared" si="2"/>
        <v>#DIV/0!</v>
      </c>
      <c r="F15" s="21"/>
      <c r="G15" s="21"/>
      <c r="H15" s="21"/>
    </row>
    <row r="16" spans="1:8" ht="55.5" hidden="1" customHeight="1" x14ac:dyDescent="0.3">
      <c r="A16" s="30" t="s">
        <v>523</v>
      </c>
      <c r="B16" s="13" t="s">
        <v>522</v>
      </c>
      <c r="C16" s="56"/>
      <c r="D16" s="56"/>
      <c r="E16" s="77" t="e">
        <f t="shared" si="2"/>
        <v>#DIV/0!</v>
      </c>
      <c r="F16" s="21"/>
      <c r="G16" s="21"/>
      <c r="H16" s="21"/>
    </row>
    <row r="17" spans="1:8" ht="113.25" hidden="1" customHeight="1" x14ac:dyDescent="0.3">
      <c r="A17" s="30" t="s">
        <v>17</v>
      </c>
      <c r="B17" s="13" t="s">
        <v>524</v>
      </c>
      <c r="C17" s="56"/>
      <c r="D17" s="56"/>
      <c r="E17" s="77" t="e">
        <f t="shared" si="2"/>
        <v>#DIV/0!</v>
      </c>
      <c r="F17" s="21"/>
      <c r="G17" s="21"/>
      <c r="H17" s="21"/>
    </row>
    <row r="18" spans="1:8" ht="89.25" customHeight="1" x14ac:dyDescent="0.3">
      <c r="A18" s="2" t="s">
        <v>526</v>
      </c>
      <c r="B18" s="13" t="s">
        <v>525</v>
      </c>
      <c r="C18" s="56">
        <v>93769</v>
      </c>
      <c r="D18" s="56">
        <v>106869</v>
      </c>
      <c r="E18" s="77">
        <f t="shared" si="2"/>
        <v>113.97050197826574</v>
      </c>
      <c r="F18" s="21"/>
      <c r="G18" s="21"/>
      <c r="H18" s="21"/>
    </row>
    <row r="19" spans="1:8" ht="89.25" hidden="1" customHeight="1" x14ac:dyDescent="0.3">
      <c r="A19" s="2" t="s">
        <v>528</v>
      </c>
      <c r="B19" s="13" t="s">
        <v>527</v>
      </c>
      <c r="C19" s="56"/>
      <c r="D19" s="56"/>
      <c r="E19" s="77" t="e">
        <f t="shared" si="2"/>
        <v>#DIV/0!</v>
      </c>
      <c r="F19" s="21"/>
      <c r="G19" s="21"/>
      <c r="H19" s="21"/>
    </row>
    <row r="20" spans="1:8" ht="40.5" customHeight="1" x14ac:dyDescent="0.3">
      <c r="A20" s="31" t="s">
        <v>18</v>
      </c>
      <c r="B20" s="32" t="s">
        <v>19</v>
      </c>
      <c r="C20" s="55">
        <f>C21</f>
        <v>5964.8</v>
      </c>
      <c r="D20" s="55">
        <f>D21</f>
        <v>6950</v>
      </c>
      <c r="E20" s="77">
        <f t="shared" si="2"/>
        <v>116.5168991416309</v>
      </c>
      <c r="F20" s="21"/>
      <c r="G20" s="21"/>
      <c r="H20" s="21"/>
    </row>
    <row r="21" spans="1:8" ht="39" customHeight="1" x14ac:dyDescent="0.3">
      <c r="A21" s="30" t="s">
        <v>20</v>
      </c>
      <c r="B21" s="13" t="s">
        <v>21</v>
      </c>
      <c r="C21" s="57">
        <f>C22+C24+C26</f>
        <v>5964.8</v>
      </c>
      <c r="D21" s="57">
        <f>D22+D24+D26</f>
        <v>6950</v>
      </c>
      <c r="E21" s="77">
        <f t="shared" si="2"/>
        <v>116.5168991416309</v>
      </c>
      <c r="F21" s="21"/>
      <c r="G21" s="21"/>
      <c r="H21" s="21"/>
    </row>
    <row r="22" spans="1:8" ht="84" customHeight="1" x14ac:dyDescent="0.3">
      <c r="A22" s="30" t="s">
        <v>22</v>
      </c>
      <c r="B22" s="13" t="s">
        <v>23</v>
      </c>
      <c r="C22" s="56">
        <f t="shared" ref="C22:D22" si="5">C23</f>
        <v>2696.9</v>
      </c>
      <c r="D22" s="56">
        <f t="shared" si="5"/>
        <v>3437</v>
      </c>
      <c r="E22" s="77">
        <f t="shared" si="2"/>
        <v>127.4426193036449</v>
      </c>
      <c r="F22" s="21"/>
      <c r="G22" s="21"/>
      <c r="H22" s="21"/>
    </row>
    <row r="23" spans="1:8" ht="110.25" customHeight="1" x14ac:dyDescent="0.3">
      <c r="A23" s="30" t="s">
        <v>488</v>
      </c>
      <c r="B23" s="13" t="s">
        <v>529</v>
      </c>
      <c r="C23" s="56">
        <f>1824+872.9</f>
        <v>2696.9</v>
      </c>
      <c r="D23" s="56">
        <v>3437</v>
      </c>
      <c r="E23" s="77">
        <f t="shared" si="2"/>
        <v>127.4426193036449</v>
      </c>
      <c r="F23" s="21"/>
      <c r="G23" s="21"/>
      <c r="H23" s="21"/>
    </row>
    <row r="24" spans="1:8" ht="97.5" customHeight="1" x14ac:dyDescent="0.3">
      <c r="A24" s="2" t="s">
        <v>24</v>
      </c>
      <c r="B24" s="13" t="s">
        <v>25</v>
      </c>
      <c r="C24" s="56">
        <f t="shared" ref="C24:D24" si="6">C25</f>
        <v>14.9</v>
      </c>
      <c r="D24" s="56">
        <f t="shared" si="6"/>
        <v>17</v>
      </c>
      <c r="E24" s="77">
        <f t="shared" si="2"/>
        <v>114.09395973154362</v>
      </c>
      <c r="F24" s="21"/>
      <c r="G24" s="21"/>
      <c r="H24" s="21"/>
    </row>
    <row r="25" spans="1:8" ht="124.5" customHeight="1" x14ac:dyDescent="0.3">
      <c r="A25" s="2" t="s">
        <v>489</v>
      </c>
      <c r="B25" s="13" t="s">
        <v>530</v>
      </c>
      <c r="C25" s="56">
        <f>10+4.9</f>
        <v>14.9</v>
      </c>
      <c r="D25" s="56">
        <v>17</v>
      </c>
      <c r="E25" s="77">
        <f t="shared" si="2"/>
        <v>114.09395973154362</v>
      </c>
      <c r="F25" s="21"/>
      <c r="G25" s="21"/>
      <c r="H25" s="21"/>
    </row>
    <row r="26" spans="1:8" ht="81" customHeight="1" x14ac:dyDescent="0.3">
      <c r="A26" s="30" t="s">
        <v>26</v>
      </c>
      <c r="B26" s="13" t="s">
        <v>27</v>
      </c>
      <c r="C26" s="56">
        <f t="shared" ref="C26:D26" si="7">C27</f>
        <v>3253</v>
      </c>
      <c r="D26" s="56">
        <f t="shared" si="7"/>
        <v>3496</v>
      </c>
      <c r="E26" s="77">
        <f t="shared" si="2"/>
        <v>107.47002766676914</v>
      </c>
      <c r="F26" s="21"/>
      <c r="G26" s="21"/>
      <c r="H26" s="21"/>
    </row>
    <row r="27" spans="1:8" ht="108" customHeight="1" x14ac:dyDescent="0.3">
      <c r="A27" s="30" t="s">
        <v>490</v>
      </c>
      <c r="B27" s="13" t="s">
        <v>531</v>
      </c>
      <c r="C27" s="56">
        <f>2199+1054</f>
        <v>3253</v>
      </c>
      <c r="D27" s="56">
        <v>3496</v>
      </c>
      <c r="E27" s="77">
        <f t="shared" si="2"/>
        <v>107.47002766676914</v>
      </c>
      <c r="F27" s="21"/>
      <c r="G27" s="21"/>
      <c r="H27" s="21"/>
    </row>
    <row r="28" spans="1:8" ht="68.25" hidden="1" customHeight="1" x14ac:dyDescent="0.3">
      <c r="A28" s="30" t="s">
        <v>28</v>
      </c>
      <c r="B28" s="13" t="s">
        <v>29</v>
      </c>
      <c r="C28" s="56"/>
      <c r="D28" s="56"/>
      <c r="E28" s="77" t="e">
        <f t="shared" si="2"/>
        <v>#DIV/0!</v>
      </c>
      <c r="F28" s="21"/>
      <c r="G28" s="21"/>
      <c r="H28" s="21"/>
    </row>
    <row r="29" spans="1:8" ht="100.5" hidden="1" customHeight="1" x14ac:dyDescent="0.3">
      <c r="A29" s="30" t="s">
        <v>492</v>
      </c>
      <c r="B29" s="13" t="s">
        <v>491</v>
      </c>
      <c r="C29" s="56"/>
      <c r="D29" s="56"/>
      <c r="E29" s="77" t="e">
        <f t="shared" si="2"/>
        <v>#DIV/0!</v>
      </c>
      <c r="F29" s="21"/>
      <c r="G29" s="21"/>
      <c r="H29" s="21"/>
    </row>
    <row r="30" spans="1:8" ht="24.95" customHeight="1" x14ac:dyDescent="0.3">
      <c r="A30" s="31" t="s">
        <v>30</v>
      </c>
      <c r="B30" s="32" t="s">
        <v>31</v>
      </c>
      <c r="C30" s="55">
        <f t="shared" ref="C30:D30" si="8">C42+C45+C47+C31</f>
        <v>38590.699999999997</v>
      </c>
      <c r="D30" s="55">
        <f t="shared" si="8"/>
        <v>45687.4</v>
      </c>
      <c r="E30" s="77">
        <f t="shared" si="2"/>
        <v>118.389663830923</v>
      </c>
      <c r="F30" s="21"/>
      <c r="G30" s="21"/>
      <c r="H30" s="21"/>
    </row>
    <row r="31" spans="1:8" ht="39" customHeight="1" x14ac:dyDescent="0.3">
      <c r="A31" s="30" t="s">
        <v>32</v>
      </c>
      <c r="B31" s="13" t="s">
        <v>33</v>
      </c>
      <c r="C31" s="57">
        <f t="shared" ref="C31:D31" si="9">C32+C36+C39+C40+C41</f>
        <v>36303</v>
      </c>
      <c r="D31" s="57">
        <f t="shared" si="9"/>
        <v>43329</v>
      </c>
      <c r="E31" s="77">
        <f t="shared" si="2"/>
        <v>119.35377241550285</v>
      </c>
      <c r="F31" s="21"/>
      <c r="G31" s="21"/>
      <c r="H31" s="21"/>
    </row>
    <row r="32" spans="1:8" ht="39" customHeight="1" x14ac:dyDescent="0.3">
      <c r="A32" s="30" t="s">
        <v>34</v>
      </c>
      <c r="B32" s="13" t="s">
        <v>35</v>
      </c>
      <c r="C32" s="57">
        <f t="shared" ref="C32:D32" si="10">C33+C34+C35</f>
        <v>17210</v>
      </c>
      <c r="D32" s="57">
        <f t="shared" si="10"/>
        <v>20600</v>
      </c>
      <c r="E32" s="77">
        <f t="shared" si="2"/>
        <v>119.69785008715863</v>
      </c>
      <c r="F32" s="21"/>
      <c r="G32" s="21"/>
      <c r="H32" s="21"/>
    </row>
    <row r="33" spans="1:8" ht="39.75" customHeight="1" x14ac:dyDescent="0.3">
      <c r="A33" s="30" t="s">
        <v>36</v>
      </c>
      <c r="B33" s="13" t="s">
        <v>35</v>
      </c>
      <c r="C33" s="57">
        <f>18210-1000</f>
        <v>17210</v>
      </c>
      <c r="D33" s="57">
        <v>20600</v>
      </c>
      <c r="E33" s="77">
        <f t="shared" si="2"/>
        <v>119.69785008715863</v>
      </c>
      <c r="F33" s="21"/>
      <c r="G33" s="21"/>
      <c r="H33" s="21"/>
    </row>
    <row r="34" spans="1:8" ht="50.1" hidden="1" customHeight="1" x14ac:dyDescent="0.3">
      <c r="A34" s="30" t="s">
        <v>37</v>
      </c>
      <c r="B34" s="13" t="s">
        <v>38</v>
      </c>
      <c r="C34" s="57"/>
      <c r="D34" s="57"/>
      <c r="E34" s="77" t="e">
        <f t="shared" si="2"/>
        <v>#DIV/0!</v>
      </c>
      <c r="F34" s="21"/>
      <c r="G34" s="21"/>
      <c r="H34" s="21"/>
    </row>
    <row r="35" spans="1:8" ht="40.5" hidden="1" customHeight="1" x14ac:dyDescent="0.3">
      <c r="A35" s="30" t="s">
        <v>37</v>
      </c>
      <c r="B35" s="13" t="s">
        <v>38</v>
      </c>
      <c r="C35" s="57"/>
      <c r="D35" s="57"/>
      <c r="E35" s="77" t="e">
        <f t="shared" si="2"/>
        <v>#DIV/0!</v>
      </c>
      <c r="F35" s="21"/>
      <c r="G35" s="21"/>
      <c r="H35" s="21"/>
    </row>
    <row r="36" spans="1:8" ht="46.5" customHeight="1" x14ac:dyDescent="0.3">
      <c r="A36" s="30" t="s">
        <v>39</v>
      </c>
      <c r="B36" s="13" t="s">
        <v>40</v>
      </c>
      <c r="C36" s="57">
        <f t="shared" ref="C36" si="11">C37</f>
        <v>19093</v>
      </c>
      <c r="D36" s="57">
        <f>D37+D38</f>
        <v>22730.1</v>
      </c>
      <c r="E36" s="77">
        <f t="shared" si="2"/>
        <v>119.04938982873303</v>
      </c>
      <c r="F36" s="21"/>
      <c r="G36" s="21"/>
      <c r="H36" s="21"/>
    </row>
    <row r="37" spans="1:8" ht="66.75" customHeight="1" x14ac:dyDescent="0.3">
      <c r="A37" s="30" t="s">
        <v>41</v>
      </c>
      <c r="B37" s="13" t="s">
        <v>42</v>
      </c>
      <c r="C37" s="57">
        <f>11093+1000+7000</f>
        <v>19093</v>
      </c>
      <c r="D37" s="57">
        <v>22735</v>
      </c>
      <c r="E37" s="77">
        <f t="shared" si="2"/>
        <v>119.07505368459645</v>
      </c>
      <c r="F37" s="78"/>
      <c r="G37" s="21"/>
      <c r="H37" s="21"/>
    </row>
    <row r="38" spans="1:8" ht="62.25" customHeight="1" x14ac:dyDescent="0.3">
      <c r="A38" s="30" t="s">
        <v>43</v>
      </c>
      <c r="B38" s="13" t="s">
        <v>44</v>
      </c>
      <c r="C38" s="55"/>
      <c r="D38" s="57">
        <v>-4.9000000000000004</v>
      </c>
      <c r="E38" s="77"/>
      <c r="F38" s="78"/>
      <c r="G38" s="21"/>
      <c r="H38" s="21"/>
    </row>
    <row r="39" spans="1:8" ht="50.1" hidden="1" customHeight="1" x14ac:dyDescent="0.3">
      <c r="A39" s="30" t="s">
        <v>45</v>
      </c>
      <c r="B39" s="13" t="s">
        <v>46</v>
      </c>
      <c r="C39" s="55"/>
      <c r="D39" s="55"/>
      <c r="E39" s="77" t="e">
        <f t="shared" si="2"/>
        <v>#DIV/0!</v>
      </c>
      <c r="F39" s="78"/>
      <c r="G39" s="21"/>
      <c r="H39" s="21"/>
    </row>
    <row r="40" spans="1:8" ht="45.75" hidden="1" customHeight="1" x14ac:dyDescent="0.3">
      <c r="A40" s="30" t="s">
        <v>47</v>
      </c>
      <c r="B40" s="13" t="s">
        <v>48</v>
      </c>
      <c r="C40" s="57"/>
      <c r="D40" s="57"/>
      <c r="E40" s="77"/>
      <c r="F40" s="78"/>
      <c r="G40" s="21"/>
      <c r="H40" s="21"/>
    </row>
    <row r="41" spans="1:8" ht="50.1" customHeight="1" x14ac:dyDescent="0.3">
      <c r="A41" s="30" t="s">
        <v>47</v>
      </c>
      <c r="B41" s="13" t="s">
        <v>49</v>
      </c>
      <c r="C41" s="57"/>
      <c r="D41" s="57">
        <v>-1.1000000000000001</v>
      </c>
      <c r="E41" s="77"/>
      <c r="F41" s="78"/>
      <c r="G41" s="21"/>
      <c r="H41" s="21"/>
    </row>
    <row r="42" spans="1:8" ht="32.25" customHeight="1" x14ac:dyDescent="0.3">
      <c r="A42" s="30" t="s">
        <v>50</v>
      </c>
      <c r="B42" s="13" t="s">
        <v>51</v>
      </c>
      <c r="C42" s="57">
        <f t="shared" ref="C42:D42" si="12">C43+C44</f>
        <v>0</v>
      </c>
      <c r="D42" s="57">
        <f t="shared" si="12"/>
        <v>30.7</v>
      </c>
      <c r="E42" s="77"/>
      <c r="F42" s="78"/>
      <c r="G42" s="21"/>
      <c r="H42" s="21"/>
    </row>
    <row r="43" spans="1:8" ht="30.75" customHeight="1" x14ac:dyDescent="0.3">
      <c r="A43" s="30" t="s">
        <v>52</v>
      </c>
      <c r="B43" s="13" t="s">
        <v>51</v>
      </c>
      <c r="C43" s="56"/>
      <c r="D43" s="56">
        <v>31</v>
      </c>
      <c r="E43" s="77"/>
      <c r="F43" s="78"/>
      <c r="G43" s="21"/>
      <c r="H43" s="21"/>
    </row>
    <row r="44" spans="1:8" ht="46.5" customHeight="1" x14ac:dyDescent="0.3">
      <c r="A44" s="30" t="s">
        <v>53</v>
      </c>
      <c r="B44" s="13" t="s">
        <v>54</v>
      </c>
      <c r="C44" s="56"/>
      <c r="D44" s="56">
        <v>-0.3</v>
      </c>
      <c r="E44" s="77"/>
      <c r="F44" s="78"/>
      <c r="G44" s="21"/>
      <c r="H44" s="21"/>
    </row>
    <row r="45" spans="1:8" ht="21.75" customHeight="1" x14ac:dyDescent="0.3">
      <c r="A45" s="30" t="s">
        <v>55</v>
      </c>
      <c r="B45" s="13" t="s">
        <v>56</v>
      </c>
      <c r="C45" s="57">
        <f t="shared" ref="C45:D45" si="13">C46</f>
        <v>427.7</v>
      </c>
      <c r="D45" s="57">
        <f t="shared" si="13"/>
        <v>427.7</v>
      </c>
      <c r="E45" s="77">
        <f t="shared" si="2"/>
        <v>100</v>
      </c>
      <c r="F45" s="78"/>
      <c r="G45" s="21"/>
      <c r="H45" s="21"/>
    </row>
    <row r="46" spans="1:8" ht="21.75" customHeight="1" x14ac:dyDescent="0.3">
      <c r="A46" s="30" t="s">
        <v>57</v>
      </c>
      <c r="B46" s="13" t="s">
        <v>56</v>
      </c>
      <c r="C46" s="56">
        <f>387+50+100-109.3</f>
        <v>427.7</v>
      </c>
      <c r="D46" s="56">
        <f>387+50+100-109.3</f>
        <v>427.7</v>
      </c>
      <c r="E46" s="77">
        <f t="shared" si="2"/>
        <v>100</v>
      </c>
      <c r="F46" s="78"/>
      <c r="G46" s="21"/>
      <c r="H46" s="21"/>
    </row>
    <row r="47" spans="1:8" ht="34.5" customHeight="1" x14ac:dyDescent="0.3">
      <c r="A47" s="30" t="s">
        <v>58</v>
      </c>
      <c r="B47" s="13" t="s">
        <v>59</v>
      </c>
      <c r="C47" s="57">
        <f t="shared" ref="C47:D47" si="14">C48</f>
        <v>1860</v>
      </c>
      <c r="D47" s="57">
        <f t="shared" si="14"/>
        <v>1900</v>
      </c>
      <c r="E47" s="77">
        <f t="shared" si="2"/>
        <v>102.15053763440861</v>
      </c>
      <c r="F47" s="21"/>
      <c r="G47" s="21"/>
      <c r="H47" s="21"/>
    </row>
    <row r="48" spans="1:8" ht="37.5" customHeight="1" x14ac:dyDescent="0.3">
      <c r="A48" s="30" t="s">
        <v>60</v>
      </c>
      <c r="B48" s="13" t="s">
        <v>61</v>
      </c>
      <c r="C48" s="56">
        <f>1352+48+460</f>
        <v>1860</v>
      </c>
      <c r="D48" s="56">
        <v>1900</v>
      </c>
      <c r="E48" s="77">
        <f t="shared" si="2"/>
        <v>102.15053763440861</v>
      </c>
      <c r="F48" s="21"/>
      <c r="G48" s="21"/>
      <c r="H48" s="21"/>
    </row>
    <row r="49" spans="1:8" ht="22.5" customHeight="1" x14ac:dyDescent="0.3">
      <c r="A49" s="31" t="s">
        <v>62</v>
      </c>
      <c r="B49" s="32" t="s">
        <v>63</v>
      </c>
      <c r="C49" s="55">
        <f t="shared" ref="C49:D49" si="15">C50+C52</f>
        <v>4316</v>
      </c>
      <c r="D49" s="55">
        <f t="shared" si="15"/>
        <v>3681</v>
      </c>
      <c r="E49" s="77">
        <f t="shared" si="2"/>
        <v>85.287303058387394</v>
      </c>
      <c r="F49" s="21"/>
      <c r="G49" s="21"/>
      <c r="H49" s="21"/>
    </row>
    <row r="50" spans="1:8" ht="21.75" customHeight="1" x14ac:dyDescent="0.3">
      <c r="A50" s="2" t="s">
        <v>64</v>
      </c>
      <c r="B50" s="13" t="s">
        <v>65</v>
      </c>
      <c r="C50" s="57">
        <f t="shared" ref="C50:D50" si="16">C51</f>
        <v>1614</v>
      </c>
      <c r="D50" s="57">
        <f t="shared" si="16"/>
        <v>1614</v>
      </c>
      <c r="E50" s="77">
        <f t="shared" si="2"/>
        <v>100</v>
      </c>
      <c r="F50" s="21"/>
      <c r="G50" s="21"/>
      <c r="H50" s="21"/>
    </row>
    <row r="51" spans="1:8" ht="44.25" customHeight="1" x14ac:dyDescent="0.3">
      <c r="A51" s="2" t="s">
        <v>66</v>
      </c>
      <c r="B51" s="13" t="s">
        <v>67</v>
      </c>
      <c r="C51" s="56">
        <v>1614</v>
      </c>
      <c r="D51" s="56">
        <v>1614</v>
      </c>
      <c r="E51" s="77">
        <f t="shared" si="2"/>
        <v>100</v>
      </c>
      <c r="F51" s="21"/>
      <c r="G51" s="21"/>
      <c r="H51" s="21"/>
    </row>
    <row r="52" spans="1:8" ht="19.5" customHeight="1" x14ac:dyDescent="0.3">
      <c r="A52" s="2" t="s">
        <v>68</v>
      </c>
      <c r="B52" s="13" t="s">
        <v>69</v>
      </c>
      <c r="C52" s="57">
        <f t="shared" ref="C52:D52" si="17">C53+C55</f>
        <v>2702</v>
      </c>
      <c r="D52" s="57">
        <f t="shared" si="17"/>
        <v>2067</v>
      </c>
      <c r="E52" s="77">
        <f t="shared" si="2"/>
        <v>76.498889711324949</v>
      </c>
      <c r="F52" s="21"/>
      <c r="G52" s="21"/>
      <c r="H52" s="21"/>
    </row>
    <row r="53" spans="1:8" ht="20.25" customHeight="1" x14ac:dyDescent="0.3">
      <c r="A53" s="2" t="s">
        <v>70</v>
      </c>
      <c r="B53" s="13" t="s">
        <v>71</v>
      </c>
      <c r="C53" s="57">
        <f t="shared" ref="C53:D53" si="18">C54</f>
        <v>2235</v>
      </c>
      <c r="D53" s="57">
        <f t="shared" si="18"/>
        <v>1600</v>
      </c>
      <c r="E53" s="77">
        <f t="shared" si="2"/>
        <v>71.588366890380314</v>
      </c>
      <c r="F53" s="21"/>
      <c r="G53" s="21"/>
      <c r="H53" s="21"/>
    </row>
    <row r="54" spans="1:8" ht="36.75" customHeight="1" x14ac:dyDescent="0.3">
      <c r="A54" s="2" t="s">
        <v>72</v>
      </c>
      <c r="B54" s="13" t="s">
        <v>73</v>
      </c>
      <c r="C54" s="56">
        <v>2235</v>
      </c>
      <c r="D54" s="56">
        <v>1600</v>
      </c>
      <c r="E54" s="77">
        <f t="shared" si="2"/>
        <v>71.588366890380314</v>
      </c>
      <c r="F54" s="21"/>
      <c r="G54" s="21"/>
      <c r="H54" s="21"/>
    </row>
    <row r="55" spans="1:8" ht="22.5" customHeight="1" x14ac:dyDescent="0.3">
      <c r="A55" s="2" t="s">
        <v>74</v>
      </c>
      <c r="B55" s="13" t="s">
        <v>75</v>
      </c>
      <c r="C55" s="57">
        <f t="shared" ref="C55:D55" si="19">C56</f>
        <v>467</v>
      </c>
      <c r="D55" s="57">
        <f t="shared" si="19"/>
        <v>467</v>
      </c>
      <c r="E55" s="77">
        <f t="shared" si="2"/>
        <v>100</v>
      </c>
      <c r="F55" s="21"/>
      <c r="G55" s="21"/>
      <c r="H55" s="21"/>
    </row>
    <row r="56" spans="1:8" ht="42.75" customHeight="1" x14ac:dyDescent="0.3">
      <c r="A56" s="2" t="s">
        <v>76</v>
      </c>
      <c r="B56" s="13" t="s">
        <v>77</v>
      </c>
      <c r="C56" s="57">
        <v>467</v>
      </c>
      <c r="D56" s="57">
        <v>467</v>
      </c>
      <c r="E56" s="77">
        <f t="shared" si="2"/>
        <v>100</v>
      </c>
      <c r="F56" s="21"/>
      <c r="G56" s="21"/>
      <c r="H56" s="21"/>
    </row>
    <row r="57" spans="1:8" ht="18.75" customHeight="1" x14ac:dyDescent="0.3">
      <c r="A57" s="31" t="s">
        <v>78</v>
      </c>
      <c r="B57" s="32" t="s">
        <v>79</v>
      </c>
      <c r="C57" s="55">
        <f t="shared" ref="C57:D57" si="20">C58+C62+C60</f>
        <v>2300</v>
      </c>
      <c r="D57" s="55">
        <f t="shared" si="20"/>
        <v>2300</v>
      </c>
      <c r="E57" s="77">
        <f t="shared" si="2"/>
        <v>100</v>
      </c>
      <c r="F57" s="21"/>
      <c r="G57" s="21"/>
      <c r="H57" s="21"/>
    </row>
    <row r="58" spans="1:8" ht="38.25" customHeight="1" x14ac:dyDescent="0.3">
      <c r="A58" s="30" t="s">
        <v>80</v>
      </c>
      <c r="B58" s="13" t="s">
        <v>81</v>
      </c>
      <c r="C58" s="57">
        <f t="shared" ref="C58:D58" si="21">C59</f>
        <v>2300</v>
      </c>
      <c r="D58" s="57">
        <f t="shared" si="21"/>
        <v>2300</v>
      </c>
      <c r="E58" s="77">
        <f t="shared" si="2"/>
        <v>100</v>
      </c>
      <c r="F58" s="21"/>
      <c r="G58" s="21"/>
      <c r="H58" s="21"/>
    </row>
    <row r="59" spans="1:8" ht="56.25" customHeight="1" x14ac:dyDescent="0.3">
      <c r="A59" s="30" t="s">
        <v>82</v>
      </c>
      <c r="B59" s="13" t="s">
        <v>83</v>
      </c>
      <c r="C59" s="56">
        <f>1516+184+600</f>
        <v>2300</v>
      </c>
      <c r="D59" s="56">
        <f>1516+184+600</f>
        <v>2300</v>
      </c>
      <c r="E59" s="77">
        <f t="shared" si="2"/>
        <v>100</v>
      </c>
      <c r="F59" s="21"/>
      <c r="G59" s="21"/>
      <c r="H59" s="21"/>
    </row>
    <row r="60" spans="1:8" ht="51.75" hidden="1" customHeight="1" x14ac:dyDescent="0.3">
      <c r="A60" s="30" t="s">
        <v>84</v>
      </c>
      <c r="B60" s="13" t="s">
        <v>85</v>
      </c>
      <c r="C60" s="56"/>
      <c r="D60" s="56"/>
      <c r="E60" s="77" t="e">
        <f t="shared" si="2"/>
        <v>#DIV/0!</v>
      </c>
      <c r="F60" s="21"/>
      <c r="G60" s="21"/>
      <c r="H60" s="21"/>
    </row>
    <row r="61" spans="1:8" ht="66.75" hidden="1" customHeight="1" x14ac:dyDescent="0.3">
      <c r="A61" s="30" t="s">
        <v>86</v>
      </c>
      <c r="B61" s="13" t="s">
        <v>87</v>
      </c>
      <c r="C61" s="56"/>
      <c r="D61" s="56"/>
      <c r="E61" s="77" t="e">
        <f t="shared" si="2"/>
        <v>#DIV/0!</v>
      </c>
      <c r="F61" s="21"/>
      <c r="G61" s="21"/>
      <c r="H61" s="21"/>
    </row>
    <row r="62" spans="1:8" ht="41.25" hidden="1" customHeight="1" x14ac:dyDescent="0.3">
      <c r="A62" s="30" t="s">
        <v>88</v>
      </c>
      <c r="B62" s="13" t="s">
        <v>89</v>
      </c>
      <c r="C62" s="57"/>
      <c r="D62" s="57"/>
      <c r="E62" s="77" t="e">
        <f t="shared" si="2"/>
        <v>#DIV/0!</v>
      </c>
      <c r="F62" s="21"/>
      <c r="G62" s="21"/>
      <c r="H62" s="21"/>
    </row>
    <row r="63" spans="1:8" ht="36" hidden="1" customHeight="1" x14ac:dyDescent="0.3">
      <c r="A63" s="30" t="s">
        <v>90</v>
      </c>
      <c r="B63" s="13" t="s">
        <v>91</v>
      </c>
      <c r="C63" s="56"/>
      <c r="D63" s="56"/>
      <c r="E63" s="77" t="e">
        <f t="shared" si="2"/>
        <v>#DIV/0!</v>
      </c>
      <c r="F63" s="21"/>
      <c r="G63" s="21"/>
      <c r="H63" s="21"/>
    </row>
    <row r="64" spans="1:8" ht="64.5" hidden="1" customHeight="1" x14ac:dyDescent="0.3">
      <c r="A64" s="30" t="s">
        <v>92</v>
      </c>
      <c r="B64" s="15" t="s">
        <v>93</v>
      </c>
      <c r="C64" s="56"/>
      <c r="D64" s="56"/>
      <c r="E64" s="77" t="e">
        <f t="shared" si="2"/>
        <v>#DIV/0!</v>
      </c>
      <c r="F64" s="21"/>
      <c r="G64" s="21"/>
      <c r="H64" s="21"/>
    </row>
    <row r="65" spans="1:8" ht="89.25" hidden="1" customHeight="1" x14ac:dyDescent="0.3">
      <c r="A65" s="2" t="s">
        <v>94</v>
      </c>
      <c r="B65" s="13" t="s">
        <v>95</v>
      </c>
      <c r="C65" s="56"/>
      <c r="D65" s="56"/>
      <c r="E65" s="77" t="e">
        <f t="shared" si="2"/>
        <v>#DIV/0!</v>
      </c>
      <c r="F65" s="21"/>
      <c r="G65" s="21"/>
      <c r="H65" s="21"/>
    </row>
    <row r="66" spans="1:8" ht="44.25" customHeight="1" x14ac:dyDescent="0.3">
      <c r="A66" s="31" t="s">
        <v>96</v>
      </c>
      <c r="B66" s="32" t="s">
        <v>97</v>
      </c>
      <c r="C66" s="55">
        <f t="shared" ref="C66:D66" si="22">C67+C72</f>
        <v>13200</v>
      </c>
      <c r="D66" s="55">
        <f t="shared" si="22"/>
        <v>13300</v>
      </c>
      <c r="E66" s="77">
        <f t="shared" si="2"/>
        <v>100.75757575757575</v>
      </c>
      <c r="F66" s="21"/>
      <c r="G66" s="21"/>
      <c r="H66" s="21"/>
    </row>
    <row r="67" spans="1:8" ht="88.5" customHeight="1" x14ac:dyDescent="0.3">
      <c r="A67" s="30" t="s">
        <v>98</v>
      </c>
      <c r="B67" s="13" t="s">
        <v>99</v>
      </c>
      <c r="C67" s="57">
        <f>C68+C70</f>
        <v>11700</v>
      </c>
      <c r="D67" s="57">
        <f>D68+D70</f>
        <v>11800</v>
      </c>
      <c r="E67" s="77">
        <f t="shared" si="2"/>
        <v>100.85470085470085</v>
      </c>
      <c r="F67" s="21"/>
      <c r="G67" s="21"/>
      <c r="H67" s="21"/>
    </row>
    <row r="68" spans="1:8" ht="75.75" customHeight="1" x14ac:dyDescent="0.3">
      <c r="A68" s="30" t="s">
        <v>100</v>
      </c>
      <c r="B68" s="13" t="s">
        <v>101</v>
      </c>
      <c r="C68" s="57">
        <f>C69</f>
        <v>8000</v>
      </c>
      <c r="D68" s="57">
        <f>D69</f>
        <v>8000</v>
      </c>
      <c r="E68" s="77">
        <f t="shared" si="2"/>
        <v>100</v>
      </c>
      <c r="F68" s="21"/>
      <c r="G68" s="21"/>
      <c r="H68" s="21"/>
    </row>
    <row r="69" spans="1:8" ht="81.75" customHeight="1" x14ac:dyDescent="0.3">
      <c r="A69" s="3" t="s">
        <v>102</v>
      </c>
      <c r="B69" s="13" t="s">
        <v>103</v>
      </c>
      <c r="C69" s="57">
        <f>6000+2000</f>
        <v>8000</v>
      </c>
      <c r="D69" s="57">
        <f>6000+2000</f>
        <v>8000</v>
      </c>
      <c r="E69" s="77">
        <f t="shared" si="2"/>
        <v>100</v>
      </c>
      <c r="F69" s="21"/>
      <c r="G69" s="21"/>
      <c r="H69" s="21"/>
    </row>
    <row r="70" spans="1:8" ht="53.25" customHeight="1" x14ac:dyDescent="0.3">
      <c r="A70" s="30" t="s">
        <v>586</v>
      </c>
      <c r="B70" s="13" t="s">
        <v>587</v>
      </c>
      <c r="C70" s="57">
        <f t="shared" ref="C70:D70" si="23">C71</f>
        <v>3700</v>
      </c>
      <c r="D70" s="57">
        <f t="shared" si="23"/>
        <v>3800</v>
      </c>
      <c r="E70" s="77">
        <f t="shared" si="2"/>
        <v>102.70270270270269</v>
      </c>
      <c r="F70" s="21"/>
      <c r="G70" s="21"/>
      <c r="H70" s="21"/>
    </row>
    <row r="71" spans="1:8" ht="47.25" customHeight="1" x14ac:dyDescent="0.3">
      <c r="A71" s="3" t="s">
        <v>584</v>
      </c>
      <c r="B71" s="13" t="s">
        <v>585</v>
      </c>
      <c r="C71" s="56">
        <f>3200+500</f>
        <v>3700</v>
      </c>
      <c r="D71" s="56">
        <v>3800</v>
      </c>
      <c r="E71" s="77">
        <f t="shared" si="2"/>
        <v>102.70270270270269</v>
      </c>
      <c r="F71" s="21"/>
      <c r="G71" s="21"/>
      <c r="H71" s="21"/>
    </row>
    <row r="72" spans="1:8" ht="77.25" customHeight="1" x14ac:dyDescent="0.3">
      <c r="A72" s="30" t="s">
        <v>104</v>
      </c>
      <c r="B72" s="13" t="s">
        <v>532</v>
      </c>
      <c r="C72" s="56">
        <f t="shared" ref="C72:D73" si="24">C73</f>
        <v>1500</v>
      </c>
      <c r="D72" s="56">
        <f t="shared" si="24"/>
        <v>1500</v>
      </c>
      <c r="E72" s="77">
        <f t="shared" ref="E72:E135" si="25">D72/C72*100</f>
        <v>100</v>
      </c>
      <c r="F72" s="21"/>
      <c r="G72" s="21"/>
      <c r="H72" s="21"/>
    </row>
    <row r="73" spans="1:8" ht="86.25" customHeight="1" x14ac:dyDescent="0.3">
      <c r="A73" s="30" t="s">
        <v>105</v>
      </c>
      <c r="B73" s="13" t="s">
        <v>533</v>
      </c>
      <c r="C73" s="56">
        <f t="shared" si="24"/>
        <v>1500</v>
      </c>
      <c r="D73" s="56">
        <f t="shared" si="24"/>
        <v>1500</v>
      </c>
      <c r="E73" s="77">
        <f t="shared" si="25"/>
        <v>100</v>
      </c>
      <c r="F73" s="21"/>
      <c r="G73" s="21"/>
      <c r="H73" s="21"/>
    </row>
    <row r="74" spans="1:8" ht="79.5" customHeight="1" x14ac:dyDescent="0.3">
      <c r="A74" s="30" t="s">
        <v>487</v>
      </c>
      <c r="B74" s="13" t="s">
        <v>534</v>
      </c>
      <c r="C74" s="56">
        <v>1500</v>
      </c>
      <c r="D74" s="56">
        <v>1500</v>
      </c>
      <c r="E74" s="77">
        <f t="shared" si="25"/>
        <v>100</v>
      </c>
      <c r="F74" s="21"/>
      <c r="G74" s="21"/>
      <c r="H74" s="21"/>
    </row>
    <row r="75" spans="1:8" ht="25.5" customHeight="1" x14ac:dyDescent="0.3">
      <c r="A75" s="31" t="s">
        <v>106</v>
      </c>
      <c r="B75" s="32" t="s">
        <v>107</v>
      </c>
      <c r="C75" s="55">
        <f t="shared" ref="C75:D75" si="26">C76</f>
        <v>169.20000000000002</v>
      </c>
      <c r="D75" s="55">
        <f t="shared" si="26"/>
        <v>123.3</v>
      </c>
      <c r="E75" s="77">
        <f t="shared" si="25"/>
        <v>72.872340425531902</v>
      </c>
      <c r="F75" s="21"/>
      <c r="G75" s="21"/>
      <c r="H75" s="21"/>
    </row>
    <row r="76" spans="1:8" ht="23.25" customHeight="1" x14ac:dyDescent="0.3">
      <c r="A76" s="30" t="s">
        <v>108</v>
      </c>
      <c r="B76" s="13" t="s">
        <v>109</v>
      </c>
      <c r="C76" s="57">
        <f t="shared" ref="C76:D76" si="27">C77+C78+C79+C80</f>
        <v>169.20000000000002</v>
      </c>
      <c r="D76" s="57">
        <f t="shared" si="27"/>
        <v>123.3</v>
      </c>
      <c r="E76" s="77">
        <f t="shared" si="25"/>
        <v>72.872340425531902</v>
      </c>
      <c r="F76" s="21"/>
      <c r="G76" s="21"/>
      <c r="H76" s="21"/>
    </row>
    <row r="77" spans="1:8" ht="34.5" customHeight="1" x14ac:dyDescent="0.3">
      <c r="A77" s="30" t="s">
        <v>110</v>
      </c>
      <c r="B77" s="13" t="s">
        <v>111</v>
      </c>
      <c r="C77" s="56">
        <f>91.9+11.2+27.2+31.1-24.6</f>
        <v>136.80000000000001</v>
      </c>
      <c r="D77" s="56">
        <v>119.3</v>
      </c>
      <c r="E77" s="77">
        <f t="shared" si="25"/>
        <v>87.207602339181278</v>
      </c>
      <c r="F77" s="21"/>
      <c r="G77" s="21"/>
      <c r="H77" s="21"/>
    </row>
    <row r="78" spans="1:8" ht="28.5" hidden="1" customHeight="1" x14ac:dyDescent="0.3">
      <c r="A78" s="30" t="s">
        <v>112</v>
      </c>
      <c r="B78" s="13" t="s">
        <v>113</v>
      </c>
      <c r="C78" s="56"/>
      <c r="D78" s="56"/>
      <c r="E78" s="77" t="e">
        <f t="shared" si="25"/>
        <v>#DIV/0!</v>
      </c>
      <c r="F78" s="21"/>
      <c r="G78" s="21"/>
      <c r="H78" s="21"/>
    </row>
    <row r="79" spans="1:8" ht="21.75" customHeight="1" x14ac:dyDescent="0.3">
      <c r="A79" s="30" t="s">
        <v>114</v>
      </c>
      <c r="B79" s="13" t="s">
        <v>115</v>
      </c>
      <c r="C79" s="56">
        <f>10.8+31.8-38.4</f>
        <v>4.2000000000000028</v>
      </c>
      <c r="D79" s="56"/>
      <c r="E79" s="77">
        <f t="shared" si="25"/>
        <v>0</v>
      </c>
      <c r="F79" s="21"/>
      <c r="G79" s="21"/>
      <c r="H79" s="21"/>
    </row>
    <row r="80" spans="1:8" ht="20.25" customHeight="1" x14ac:dyDescent="0.3">
      <c r="A80" s="30" t="s">
        <v>116</v>
      </c>
      <c r="B80" s="13" t="s">
        <v>117</v>
      </c>
      <c r="C80" s="56">
        <f>C81+C82</f>
        <v>28.200000000000017</v>
      </c>
      <c r="D80" s="56">
        <f>D81+D82</f>
        <v>4</v>
      </c>
      <c r="E80" s="77">
        <f t="shared" si="25"/>
        <v>14.184397163120559</v>
      </c>
      <c r="F80" s="21"/>
      <c r="G80" s="21"/>
      <c r="H80" s="21"/>
    </row>
    <row r="81" spans="1:8" ht="19.5" customHeight="1" x14ac:dyDescent="0.3">
      <c r="A81" s="30" t="s">
        <v>118</v>
      </c>
      <c r="B81" s="13" t="s">
        <v>119</v>
      </c>
      <c r="C81" s="56">
        <f>12.9-4.5</f>
        <v>8.4</v>
      </c>
      <c r="D81" s="56">
        <v>4</v>
      </c>
      <c r="E81" s="77">
        <f t="shared" si="25"/>
        <v>47.619047619047613</v>
      </c>
      <c r="F81" s="21"/>
      <c r="G81" s="21"/>
      <c r="H81" s="21"/>
    </row>
    <row r="82" spans="1:8" ht="21.75" customHeight="1" x14ac:dyDescent="0.3">
      <c r="A82" s="30" t="s">
        <v>120</v>
      </c>
      <c r="B82" s="13" t="s">
        <v>121</v>
      </c>
      <c r="C82" s="56">
        <f>170.2-11.2-27.2-49.6-62.4</f>
        <v>19.800000000000018</v>
      </c>
      <c r="D82" s="56">
        <v>0</v>
      </c>
      <c r="E82" s="77">
        <f t="shared" si="25"/>
        <v>0</v>
      </c>
      <c r="F82" s="21"/>
      <c r="G82" s="21"/>
      <c r="H82" s="21"/>
    </row>
    <row r="83" spans="1:8" ht="36.75" customHeight="1" x14ac:dyDescent="0.3">
      <c r="A83" s="31" t="s">
        <v>122</v>
      </c>
      <c r="B83" s="32" t="s">
        <v>123</v>
      </c>
      <c r="C83" s="55">
        <f t="shared" ref="C83:D83" si="28">C84+C87</f>
        <v>3048.5</v>
      </c>
      <c r="D83" s="55">
        <f t="shared" si="28"/>
        <v>2756.5</v>
      </c>
      <c r="E83" s="77">
        <f t="shared" si="25"/>
        <v>90.421518779727734</v>
      </c>
      <c r="F83" s="21"/>
      <c r="G83" s="21"/>
      <c r="H83" s="21"/>
    </row>
    <row r="84" spans="1:8" ht="24.75" customHeight="1" x14ac:dyDescent="0.3">
      <c r="A84" s="30" t="s">
        <v>124</v>
      </c>
      <c r="B84" s="13" t="s">
        <v>125</v>
      </c>
      <c r="C84" s="57">
        <f t="shared" ref="C84:D85" si="29">C85</f>
        <v>3013.3</v>
      </c>
      <c r="D84" s="57">
        <f t="shared" si="29"/>
        <v>2693.3</v>
      </c>
      <c r="E84" s="77">
        <f t="shared" si="25"/>
        <v>89.380413500149331</v>
      </c>
      <c r="F84" s="21"/>
      <c r="G84" s="21"/>
      <c r="H84" s="21"/>
    </row>
    <row r="85" spans="1:8" ht="18.75" customHeight="1" x14ac:dyDescent="0.3">
      <c r="A85" s="30" t="s">
        <v>126</v>
      </c>
      <c r="B85" s="13" t="s">
        <v>127</v>
      </c>
      <c r="C85" s="57">
        <f t="shared" si="29"/>
        <v>3013.3</v>
      </c>
      <c r="D85" s="57">
        <f t="shared" si="29"/>
        <v>2693.3</v>
      </c>
      <c r="E85" s="77">
        <f t="shared" si="25"/>
        <v>89.380413500149331</v>
      </c>
      <c r="F85" s="21"/>
      <c r="G85" s="21"/>
      <c r="H85" s="21"/>
    </row>
    <row r="86" spans="1:8" ht="33.75" customHeight="1" x14ac:dyDescent="0.3">
      <c r="A86" s="30" t="s">
        <v>128</v>
      </c>
      <c r="B86" s="13" t="s">
        <v>129</v>
      </c>
      <c r="C86" s="57">
        <f>3343.3-330</f>
        <v>3013.3</v>
      </c>
      <c r="D86" s="57">
        <v>2693.3</v>
      </c>
      <c r="E86" s="77">
        <f t="shared" si="25"/>
        <v>89.380413500149331</v>
      </c>
      <c r="F86" s="21"/>
      <c r="G86" s="21"/>
      <c r="H86" s="21"/>
    </row>
    <row r="87" spans="1:8" ht="19.5" customHeight="1" x14ac:dyDescent="0.3">
      <c r="A87" s="30" t="s">
        <v>130</v>
      </c>
      <c r="B87" s="13" t="s">
        <v>131</v>
      </c>
      <c r="C87" s="57">
        <f t="shared" ref="C87:D87" si="30">C88+C90</f>
        <v>35.200000000000003</v>
      </c>
      <c r="D87" s="57">
        <f t="shared" si="30"/>
        <v>63.2</v>
      </c>
      <c r="E87" s="77">
        <f t="shared" si="25"/>
        <v>179.54545454545453</v>
      </c>
      <c r="F87" s="21"/>
      <c r="G87" s="21"/>
      <c r="H87" s="21"/>
    </row>
    <row r="88" spans="1:8" ht="33" hidden="1" customHeight="1" x14ac:dyDescent="0.3">
      <c r="A88" s="30" t="s">
        <v>132</v>
      </c>
      <c r="B88" s="13" t="s">
        <v>133</v>
      </c>
      <c r="C88" s="57">
        <f>C89</f>
        <v>0</v>
      </c>
      <c r="D88" s="57">
        <f>D89</f>
        <v>0</v>
      </c>
      <c r="E88" s="77" t="e">
        <f t="shared" si="25"/>
        <v>#DIV/0!</v>
      </c>
      <c r="F88" s="21"/>
      <c r="G88" s="21"/>
      <c r="H88" s="21"/>
    </row>
    <row r="89" spans="1:8" ht="45.75" hidden="1" customHeight="1" x14ac:dyDescent="0.3">
      <c r="A89" s="30" t="s">
        <v>134</v>
      </c>
      <c r="B89" s="13" t="s">
        <v>135</v>
      </c>
      <c r="C89" s="57"/>
      <c r="D89" s="57"/>
      <c r="E89" s="77" t="e">
        <f t="shared" si="25"/>
        <v>#DIV/0!</v>
      </c>
      <c r="F89" s="21"/>
      <c r="G89" s="21"/>
      <c r="H89" s="21"/>
    </row>
    <row r="90" spans="1:8" ht="20.25" customHeight="1" x14ac:dyDescent="0.3">
      <c r="A90" s="30" t="s">
        <v>136</v>
      </c>
      <c r="B90" s="13" t="s">
        <v>137</v>
      </c>
      <c r="C90" s="57">
        <f t="shared" ref="C90:D90" si="31">C91</f>
        <v>35.200000000000003</v>
      </c>
      <c r="D90" s="57">
        <f t="shared" si="31"/>
        <v>63.2</v>
      </c>
      <c r="E90" s="77">
        <f t="shared" si="25"/>
        <v>179.54545454545453</v>
      </c>
      <c r="F90" s="21"/>
      <c r="G90" s="21"/>
      <c r="H90" s="21"/>
    </row>
    <row r="91" spans="1:8" ht="32.25" customHeight="1" x14ac:dyDescent="0.3">
      <c r="A91" s="30" t="s">
        <v>138</v>
      </c>
      <c r="B91" s="13" t="s">
        <v>139</v>
      </c>
      <c r="C91" s="56">
        <f>16.6+15.1+3.5</f>
        <v>35.200000000000003</v>
      </c>
      <c r="D91" s="56">
        <v>63.2</v>
      </c>
      <c r="E91" s="77">
        <f t="shared" si="25"/>
        <v>179.54545454545453</v>
      </c>
      <c r="F91" s="21"/>
      <c r="G91" s="21"/>
      <c r="H91" s="21"/>
    </row>
    <row r="92" spans="1:8" ht="34.5" customHeight="1" x14ac:dyDescent="0.3">
      <c r="A92" s="31" t="s">
        <v>140</v>
      </c>
      <c r="B92" s="32" t="s">
        <v>141</v>
      </c>
      <c r="C92" s="55">
        <f t="shared" ref="C92:D92" si="32">C93+C101</f>
        <v>15258</v>
      </c>
      <c r="D92" s="55">
        <f t="shared" si="32"/>
        <v>15258</v>
      </c>
      <c r="E92" s="77">
        <f t="shared" si="25"/>
        <v>100</v>
      </c>
      <c r="F92" s="21"/>
      <c r="G92" s="21"/>
      <c r="H92" s="21"/>
    </row>
    <row r="93" spans="1:8" ht="79.5" customHeight="1" x14ac:dyDescent="0.3">
      <c r="A93" s="4" t="s">
        <v>142</v>
      </c>
      <c r="B93" s="13" t="s">
        <v>535</v>
      </c>
      <c r="C93" s="55">
        <f t="shared" ref="C93:D93" si="33">C96+C100</f>
        <v>14550</v>
      </c>
      <c r="D93" s="55">
        <f t="shared" si="33"/>
        <v>14550</v>
      </c>
      <c r="E93" s="77">
        <f t="shared" si="25"/>
        <v>100</v>
      </c>
      <c r="F93" s="21"/>
      <c r="G93" s="21"/>
      <c r="H93" s="21"/>
    </row>
    <row r="94" spans="1:8" ht="93.75" hidden="1" customHeight="1" x14ac:dyDescent="0.3">
      <c r="A94" s="4" t="s">
        <v>143</v>
      </c>
      <c r="B94" s="13" t="s">
        <v>144</v>
      </c>
      <c r="C94" s="57"/>
      <c r="D94" s="57"/>
      <c r="E94" s="77" t="e">
        <f t="shared" si="25"/>
        <v>#DIV/0!</v>
      </c>
      <c r="F94" s="21"/>
      <c r="G94" s="21"/>
      <c r="H94" s="21"/>
    </row>
    <row r="95" spans="1:8" ht="78.75" hidden="1" customHeight="1" x14ac:dyDescent="0.3">
      <c r="A95" s="4" t="s">
        <v>145</v>
      </c>
      <c r="B95" s="13" t="s">
        <v>146</v>
      </c>
      <c r="C95" s="57"/>
      <c r="D95" s="57"/>
      <c r="E95" s="77" t="e">
        <f t="shared" si="25"/>
        <v>#DIV/0!</v>
      </c>
      <c r="F95" s="21"/>
      <c r="G95" s="21"/>
      <c r="H95" s="21"/>
    </row>
    <row r="96" spans="1:8" ht="92.25" customHeight="1" x14ac:dyDescent="0.3">
      <c r="A96" s="4" t="s">
        <v>147</v>
      </c>
      <c r="B96" s="13" t="s">
        <v>148</v>
      </c>
      <c r="C96" s="58">
        <f>200+14350</f>
        <v>14550</v>
      </c>
      <c r="D96" s="58">
        <f>200+14350</f>
        <v>14550</v>
      </c>
      <c r="E96" s="77">
        <f t="shared" si="25"/>
        <v>100</v>
      </c>
      <c r="F96" s="21"/>
      <c r="G96" s="21"/>
      <c r="H96" s="21"/>
    </row>
    <row r="97" spans="1:8" ht="53.25" hidden="1" customHeight="1" x14ac:dyDescent="0.3">
      <c r="A97" s="4" t="s">
        <v>149</v>
      </c>
      <c r="B97" s="13" t="s">
        <v>150</v>
      </c>
      <c r="C97" s="57"/>
      <c r="D97" s="57"/>
      <c r="E97" s="77" t="e">
        <f t="shared" si="25"/>
        <v>#DIV/0!</v>
      </c>
      <c r="F97" s="21"/>
      <c r="G97" s="21"/>
      <c r="H97" s="21"/>
    </row>
    <row r="98" spans="1:8" ht="90.75" hidden="1" customHeight="1" x14ac:dyDescent="0.3">
      <c r="A98" s="4" t="s">
        <v>151</v>
      </c>
      <c r="B98" s="13" t="s">
        <v>152</v>
      </c>
      <c r="C98" s="57"/>
      <c r="D98" s="57"/>
      <c r="E98" s="77" t="e">
        <f t="shared" si="25"/>
        <v>#DIV/0!</v>
      </c>
      <c r="F98" s="21"/>
      <c r="G98" s="21"/>
      <c r="H98" s="21"/>
    </row>
    <row r="99" spans="1:8" ht="81.75" hidden="1" customHeight="1" x14ac:dyDescent="0.3">
      <c r="A99" s="4" t="s">
        <v>153</v>
      </c>
      <c r="B99" s="13" t="s">
        <v>154</v>
      </c>
      <c r="C99" s="57"/>
      <c r="D99" s="57"/>
      <c r="E99" s="77" t="e">
        <f t="shared" si="25"/>
        <v>#DIV/0!</v>
      </c>
      <c r="F99" s="21"/>
      <c r="G99" s="21"/>
      <c r="H99" s="21"/>
    </row>
    <row r="100" spans="1:8" ht="93.75" hidden="1" customHeight="1" x14ac:dyDescent="0.3">
      <c r="A100" s="4" t="s">
        <v>155</v>
      </c>
      <c r="B100" s="13" t="s">
        <v>156</v>
      </c>
      <c r="C100" s="57"/>
      <c r="D100" s="57"/>
      <c r="E100" s="77" t="e">
        <f t="shared" si="25"/>
        <v>#DIV/0!</v>
      </c>
      <c r="F100" s="21"/>
      <c r="G100" s="21"/>
      <c r="H100" s="21"/>
    </row>
    <row r="101" spans="1:8" ht="39.75" customHeight="1" x14ac:dyDescent="0.3">
      <c r="A101" s="4" t="s">
        <v>157</v>
      </c>
      <c r="B101" s="13" t="s">
        <v>158</v>
      </c>
      <c r="C101" s="55">
        <f>C102+C104</f>
        <v>708</v>
      </c>
      <c r="D101" s="55">
        <f>D102+D104</f>
        <v>708</v>
      </c>
      <c r="E101" s="77">
        <f t="shared" si="25"/>
        <v>100</v>
      </c>
      <c r="F101" s="21"/>
      <c r="G101" s="21"/>
      <c r="H101" s="21"/>
    </row>
    <row r="102" spans="1:8" ht="42" customHeight="1" x14ac:dyDescent="0.3">
      <c r="A102" s="4" t="s">
        <v>159</v>
      </c>
      <c r="B102" s="13" t="s">
        <v>160</v>
      </c>
      <c r="C102" s="57">
        <f>C103</f>
        <v>708</v>
      </c>
      <c r="D102" s="57">
        <f>D103</f>
        <v>708</v>
      </c>
      <c r="E102" s="77">
        <f t="shared" si="25"/>
        <v>100</v>
      </c>
      <c r="F102" s="21"/>
      <c r="G102" s="21"/>
      <c r="H102" s="21"/>
    </row>
    <row r="103" spans="1:8" ht="54" customHeight="1" x14ac:dyDescent="0.3">
      <c r="A103" s="4" t="s">
        <v>161</v>
      </c>
      <c r="B103" s="13" t="s">
        <v>162</v>
      </c>
      <c r="C103" s="57">
        <f>200+508</f>
        <v>708</v>
      </c>
      <c r="D103" s="57">
        <f>200+508</f>
        <v>708</v>
      </c>
      <c r="E103" s="77">
        <f t="shared" si="25"/>
        <v>100</v>
      </c>
      <c r="F103" s="21"/>
      <c r="G103" s="21"/>
      <c r="H103" s="21"/>
    </row>
    <row r="104" spans="1:8" ht="50.25" hidden="1" customHeight="1" x14ac:dyDescent="0.3">
      <c r="A104" s="4" t="s">
        <v>163</v>
      </c>
      <c r="B104" s="13" t="s">
        <v>164</v>
      </c>
      <c r="C104" s="57"/>
      <c r="D104" s="57"/>
      <c r="E104" s="77" t="e">
        <f t="shared" si="25"/>
        <v>#DIV/0!</v>
      </c>
      <c r="F104" s="21"/>
      <c r="G104" s="21"/>
      <c r="H104" s="21"/>
    </row>
    <row r="105" spans="1:8" ht="21" hidden="1" customHeight="1" x14ac:dyDescent="0.3">
      <c r="A105" s="4" t="s">
        <v>165</v>
      </c>
      <c r="B105" s="13" t="s">
        <v>166</v>
      </c>
      <c r="C105" s="57"/>
      <c r="D105" s="57"/>
      <c r="E105" s="77" t="e">
        <f t="shared" si="25"/>
        <v>#DIV/0!</v>
      </c>
      <c r="F105" s="21"/>
      <c r="G105" s="21"/>
      <c r="H105" s="21"/>
    </row>
    <row r="106" spans="1:8" ht="21.75" customHeight="1" x14ac:dyDescent="0.3">
      <c r="A106" s="31" t="s">
        <v>167</v>
      </c>
      <c r="B106" s="32" t="s">
        <v>168</v>
      </c>
      <c r="C106" s="55">
        <f>C107+C157+C159+C168+C169+C182</f>
        <v>14132.8</v>
      </c>
      <c r="D106" s="55">
        <f>D107+D157+D159+D168+D169+D182</f>
        <v>14251.5</v>
      </c>
      <c r="E106" s="77">
        <f t="shared" si="25"/>
        <v>100.83989018453528</v>
      </c>
      <c r="F106" s="21"/>
      <c r="G106" s="21"/>
      <c r="H106" s="21"/>
    </row>
    <row r="107" spans="1:8" ht="40.5" customHeight="1" x14ac:dyDescent="0.3">
      <c r="A107" s="30" t="s">
        <v>169</v>
      </c>
      <c r="B107" s="13" t="s">
        <v>170</v>
      </c>
      <c r="C107" s="57">
        <f>C108+C111+C114+C117+C120+C123+C126+C129+C131+C134+C137+C141+C143+C146+C149+C152+C155</f>
        <v>2443.1999999999998</v>
      </c>
      <c r="D107" s="57">
        <f>D108+D111+D114+D117+D120+D123+D126+D129+D131+D134+D137+D141+D143+D146+D149+D152+D155</f>
        <v>2482.1000000000004</v>
      </c>
      <c r="E107" s="77">
        <f t="shared" si="25"/>
        <v>101.59217419777345</v>
      </c>
      <c r="F107" s="21"/>
      <c r="G107" s="21"/>
      <c r="H107" s="21"/>
    </row>
    <row r="108" spans="1:8" ht="66.75" customHeight="1" x14ac:dyDescent="0.3">
      <c r="A108" s="30" t="s">
        <v>171</v>
      </c>
      <c r="B108" s="13" t="s">
        <v>536</v>
      </c>
      <c r="C108" s="57">
        <f t="shared" ref="C108:D108" si="34">C109+C110</f>
        <v>4</v>
      </c>
      <c r="D108" s="57">
        <f t="shared" si="34"/>
        <v>6.2</v>
      </c>
      <c r="E108" s="77">
        <f t="shared" si="25"/>
        <v>155</v>
      </c>
      <c r="F108" s="21"/>
      <c r="G108" s="21"/>
      <c r="H108" s="21"/>
    </row>
    <row r="109" spans="1:8" ht="84.75" customHeight="1" x14ac:dyDescent="0.3">
      <c r="A109" s="30" t="s">
        <v>172</v>
      </c>
      <c r="B109" s="13" t="s">
        <v>537</v>
      </c>
      <c r="C109" s="57">
        <f>4</f>
        <v>4</v>
      </c>
      <c r="D109" s="57">
        <v>6.2</v>
      </c>
      <c r="E109" s="77">
        <f t="shared" si="25"/>
        <v>155</v>
      </c>
      <c r="F109" s="21"/>
      <c r="G109" s="21"/>
      <c r="H109" s="21"/>
    </row>
    <row r="110" spans="1:8" ht="75" hidden="1" customHeight="1" x14ac:dyDescent="0.3">
      <c r="A110" s="30" t="s">
        <v>173</v>
      </c>
      <c r="B110" s="13" t="s">
        <v>174</v>
      </c>
      <c r="C110" s="57"/>
      <c r="D110" s="57"/>
      <c r="E110" s="77" t="e">
        <f t="shared" si="25"/>
        <v>#DIV/0!</v>
      </c>
      <c r="F110" s="21"/>
      <c r="G110" s="21"/>
      <c r="H110" s="21"/>
    </row>
    <row r="111" spans="1:8" ht="84.75" customHeight="1" x14ac:dyDescent="0.3">
      <c r="A111" s="30" t="s">
        <v>175</v>
      </c>
      <c r="B111" s="13" t="s">
        <v>538</v>
      </c>
      <c r="C111" s="57">
        <f t="shared" ref="C111:D111" si="35">C112+C113</f>
        <v>17.599999999999998</v>
      </c>
      <c r="D111" s="57">
        <f t="shared" si="35"/>
        <v>20.6</v>
      </c>
      <c r="E111" s="77">
        <f t="shared" si="25"/>
        <v>117.04545454545456</v>
      </c>
      <c r="F111" s="21"/>
      <c r="G111" s="21"/>
      <c r="H111" s="21"/>
    </row>
    <row r="112" spans="1:8" ht="102" customHeight="1" x14ac:dyDescent="0.3">
      <c r="A112" s="30" t="s">
        <v>176</v>
      </c>
      <c r="B112" s="13" t="s">
        <v>539</v>
      </c>
      <c r="C112" s="57">
        <f>2+0.6+3.5+3.8+7.7</f>
        <v>17.599999999999998</v>
      </c>
      <c r="D112" s="57">
        <v>20.6</v>
      </c>
      <c r="E112" s="77">
        <f t="shared" si="25"/>
        <v>117.04545454545456</v>
      </c>
      <c r="F112" s="21"/>
      <c r="G112" s="21"/>
      <c r="H112" s="21"/>
    </row>
    <row r="113" spans="1:8" ht="87" hidden="1" customHeight="1" x14ac:dyDescent="0.3">
      <c r="A113" s="30" t="s">
        <v>177</v>
      </c>
      <c r="B113" s="13" t="s">
        <v>178</v>
      </c>
      <c r="C113" s="57"/>
      <c r="D113" s="57"/>
      <c r="E113" s="77" t="e">
        <f t="shared" si="25"/>
        <v>#DIV/0!</v>
      </c>
      <c r="F113" s="21"/>
      <c r="G113" s="21"/>
      <c r="H113" s="21"/>
    </row>
    <row r="114" spans="1:8" ht="59.25" customHeight="1" x14ac:dyDescent="0.3">
      <c r="A114" s="30" t="s">
        <v>179</v>
      </c>
      <c r="B114" s="13" t="s">
        <v>180</v>
      </c>
      <c r="C114" s="57">
        <f>C115+C116</f>
        <v>2257.6</v>
      </c>
      <c r="D114" s="57">
        <f>D115+D116</f>
        <v>2267</v>
      </c>
      <c r="E114" s="77">
        <f t="shared" si="25"/>
        <v>100.41637136782424</v>
      </c>
      <c r="F114" s="21"/>
      <c r="G114" s="21"/>
      <c r="H114" s="21"/>
    </row>
    <row r="115" spans="1:8" ht="73.5" customHeight="1" x14ac:dyDescent="0.3">
      <c r="A115" s="30" t="s">
        <v>181</v>
      </c>
      <c r="B115" s="13" t="s">
        <v>182</v>
      </c>
      <c r="C115" s="57">
        <f>2253.4+4.2</f>
        <v>2257.6</v>
      </c>
      <c r="D115" s="57">
        <v>2267</v>
      </c>
      <c r="E115" s="77">
        <f t="shared" si="25"/>
        <v>100.41637136782424</v>
      </c>
      <c r="F115" s="21"/>
      <c r="G115" s="21"/>
      <c r="H115" s="21"/>
    </row>
    <row r="116" spans="1:8" ht="70.5" hidden="1" customHeight="1" x14ac:dyDescent="0.3">
      <c r="A116" s="30" t="s">
        <v>183</v>
      </c>
      <c r="B116" s="13" t="s">
        <v>184</v>
      </c>
      <c r="C116" s="57"/>
      <c r="D116" s="57"/>
      <c r="E116" s="77" t="e">
        <f t="shared" si="25"/>
        <v>#DIV/0!</v>
      </c>
      <c r="F116" s="21"/>
      <c r="G116" s="21"/>
      <c r="H116" s="21"/>
    </row>
    <row r="117" spans="1:8" ht="69" hidden="1" customHeight="1" x14ac:dyDescent="0.3">
      <c r="A117" s="30" t="s">
        <v>185</v>
      </c>
      <c r="B117" s="13" t="s">
        <v>540</v>
      </c>
      <c r="C117" s="57">
        <f t="shared" ref="C117:D117" si="36">C118+C119</f>
        <v>0</v>
      </c>
      <c r="D117" s="57">
        <f t="shared" si="36"/>
        <v>0</v>
      </c>
      <c r="E117" s="77" t="e">
        <f t="shared" si="25"/>
        <v>#DIV/0!</v>
      </c>
      <c r="F117" s="21"/>
      <c r="G117" s="21"/>
      <c r="H117" s="21"/>
    </row>
    <row r="118" spans="1:8" ht="96.75" hidden="1" customHeight="1" x14ac:dyDescent="0.3">
      <c r="A118" s="30" t="s">
        <v>186</v>
      </c>
      <c r="B118" s="13" t="s">
        <v>541</v>
      </c>
      <c r="C118" s="57"/>
      <c r="D118" s="57"/>
      <c r="E118" s="77" t="e">
        <f t="shared" si="25"/>
        <v>#DIV/0!</v>
      </c>
      <c r="F118" s="21"/>
      <c r="G118" s="21"/>
      <c r="H118" s="21"/>
    </row>
    <row r="119" spans="1:8" ht="75.75" hidden="1" customHeight="1" x14ac:dyDescent="0.3">
      <c r="A119" s="30" t="s">
        <v>187</v>
      </c>
      <c r="B119" s="13" t="s">
        <v>188</v>
      </c>
      <c r="C119" s="57"/>
      <c r="D119" s="57"/>
      <c r="E119" s="77" t="e">
        <f t="shared" si="25"/>
        <v>#DIV/0!</v>
      </c>
      <c r="F119" s="21"/>
      <c r="G119" s="21"/>
      <c r="H119" s="21"/>
    </row>
    <row r="120" spans="1:8" ht="70.5" hidden="1" customHeight="1" x14ac:dyDescent="0.3">
      <c r="A120" s="30" t="s">
        <v>189</v>
      </c>
      <c r="B120" s="13" t="s">
        <v>190</v>
      </c>
      <c r="C120" s="57"/>
      <c r="D120" s="57"/>
      <c r="E120" s="77" t="e">
        <f t="shared" si="25"/>
        <v>#DIV/0!</v>
      </c>
      <c r="F120" s="21"/>
      <c r="G120" s="21"/>
      <c r="H120" s="21"/>
    </row>
    <row r="121" spans="1:8" ht="77.25" hidden="1" customHeight="1" x14ac:dyDescent="0.3">
      <c r="A121" s="30" t="s">
        <v>191</v>
      </c>
      <c r="B121" s="13" t="s">
        <v>192</v>
      </c>
      <c r="C121" s="57"/>
      <c r="D121" s="57"/>
      <c r="E121" s="77" t="e">
        <f t="shared" si="25"/>
        <v>#DIV/0!</v>
      </c>
      <c r="F121" s="21"/>
      <c r="G121" s="21"/>
      <c r="H121" s="21"/>
    </row>
    <row r="122" spans="1:8" ht="87.75" hidden="1" customHeight="1" x14ac:dyDescent="0.3">
      <c r="A122" s="30" t="s">
        <v>193</v>
      </c>
      <c r="B122" s="13" t="s">
        <v>194</v>
      </c>
      <c r="C122" s="57"/>
      <c r="D122" s="57"/>
      <c r="E122" s="77" t="e">
        <f t="shared" si="25"/>
        <v>#DIV/0!</v>
      </c>
      <c r="F122" s="21"/>
      <c r="G122" s="21"/>
      <c r="H122" s="21"/>
    </row>
    <row r="123" spans="1:8" ht="67.5" hidden="1" customHeight="1" x14ac:dyDescent="0.3">
      <c r="A123" s="30" t="s">
        <v>195</v>
      </c>
      <c r="B123" s="13" t="s">
        <v>196</v>
      </c>
      <c r="C123" s="57"/>
      <c r="D123" s="57"/>
      <c r="E123" s="77" t="e">
        <f t="shared" si="25"/>
        <v>#DIV/0!</v>
      </c>
      <c r="F123" s="21"/>
      <c r="G123" s="21"/>
      <c r="H123" s="21"/>
    </row>
    <row r="124" spans="1:8" ht="87.75" hidden="1" customHeight="1" x14ac:dyDescent="0.3">
      <c r="A124" s="30" t="s">
        <v>197</v>
      </c>
      <c r="B124" s="13" t="s">
        <v>198</v>
      </c>
      <c r="C124" s="57"/>
      <c r="D124" s="57"/>
      <c r="E124" s="77" t="e">
        <f t="shared" si="25"/>
        <v>#DIV/0!</v>
      </c>
      <c r="F124" s="21"/>
      <c r="G124" s="21"/>
      <c r="H124" s="21"/>
    </row>
    <row r="125" spans="1:8" ht="76.5" hidden="1" customHeight="1" x14ac:dyDescent="0.3">
      <c r="A125" s="30" t="s">
        <v>199</v>
      </c>
      <c r="B125" s="13" t="s">
        <v>200</v>
      </c>
      <c r="C125" s="57"/>
      <c r="D125" s="57"/>
      <c r="E125" s="77" t="e">
        <f t="shared" si="25"/>
        <v>#DIV/0!</v>
      </c>
      <c r="F125" s="21"/>
      <c r="G125" s="21"/>
      <c r="H125" s="21"/>
    </row>
    <row r="126" spans="1:8" ht="54.75" hidden="1" customHeight="1" x14ac:dyDescent="0.3">
      <c r="A126" s="30" t="s">
        <v>201</v>
      </c>
      <c r="B126" s="13" t="s">
        <v>202</v>
      </c>
      <c r="C126" s="57"/>
      <c r="D126" s="57"/>
      <c r="E126" s="77" t="e">
        <f t="shared" si="25"/>
        <v>#DIV/0!</v>
      </c>
      <c r="F126" s="21"/>
      <c r="G126" s="21"/>
      <c r="H126" s="21"/>
    </row>
    <row r="127" spans="1:8" ht="75.75" hidden="1" customHeight="1" x14ac:dyDescent="0.3">
      <c r="A127" s="30" t="s">
        <v>203</v>
      </c>
      <c r="B127" s="13" t="s">
        <v>204</v>
      </c>
      <c r="C127" s="57"/>
      <c r="D127" s="57"/>
      <c r="E127" s="77" t="e">
        <f t="shared" si="25"/>
        <v>#DIV/0!</v>
      </c>
      <c r="F127" s="21"/>
      <c r="G127" s="21"/>
      <c r="H127" s="21"/>
    </row>
    <row r="128" spans="1:8" ht="72.75" hidden="1" customHeight="1" x14ac:dyDescent="0.3">
      <c r="A128" s="30" t="s">
        <v>205</v>
      </c>
      <c r="B128" s="13" t="s">
        <v>206</v>
      </c>
      <c r="C128" s="57"/>
      <c r="D128" s="57"/>
      <c r="E128" s="77" t="e">
        <f t="shared" si="25"/>
        <v>#DIV/0!</v>
      </c>
      <c r="F128" s="21"/>
      <c r="G128" s="21"/>
      <c r="H128" s="21"/>
    </row>
    <row r="129" spans="1:8" ht="63" hidden="1" customHeight="1" x14ac:dyDescent="0.3">
      <c r="A129" s="30" t="s">
        <v>207</v>
      </c>
      <c r="B129" s="13" t="s">
        <v>542</v>
      </c>
      <c r="C129" s="57"/>
      <c r="D129" s="57"/>
      <c r="E129" s="77" t="e">
        <f t="shared" si="25"/>
        <v>#DIV/0!</v>
      </c>
      <c r="F129" s="21"/>
      <c r="G129" s="21"/>
      <c r="H129" s="21"/>
    </row>
    <row r="130" spans="1:8" ht="85.5" hidden="1" customHeight="1" x14ac:dyDescent="0.3">
      <c r="A130" s="30" t="s">
        <v>208</v>
      </c>
      <c r="B130" s="13" t="s">
        <v>543</v>
      </c>
      <c r="C130" s="57"/>
      <c r="D130" s="57"/>
      <c r="E130" s="77" t="e">
        <f t="shared" si="25"/>
        <v>#DIV/0!</v>
      </c>
      <c r="F130" s="21"/>
      <c r="G130" s="21"/>
      <c r="H130" s="21"/>
    </row>
    <row r="131" spans="1:8" ht="70.5" customHeight="1" x14ac:dyDescent="0.3">
      <c r="A131" s="30" t="s">
        <v>209</v>
      </c>
      <c r="B131" s="13" t="s">
        <v>544</v>
      </c>
      <c r="C131" s="57">
        <f t="shared" ref="C131:D131" si="37">C132</f>
        <v>10</v>
      </c>
      <c r="D131" s="57">
        <f t="shared" si="37"/>
        <v>10</v>
      </c>
      <c r="E131" s="77">
        <f t="shared" si="25"/>
        <v>100</v>
      </c>
      <c r="F131" s="21"/>
      <c r="G131" s="21"/>
      <c r="H131" s="21"/>
    </row>
    <row r="132" spans="1:8" ht="85.5" customHeight="1" x14ac:dyDescent="0.3">
      <c r="A132" s="30" t="s">
        <v>210</v>
      </c>
      <c r="B132" s="13" t="s">
        <v>545</v>
      </c>
      <c r="C132" s="57">
        <f>5+5</f>
        <v>10</v>
      </c>
      <c r="D132" s="57">
        <f>5+5</f>
        <v>10</v>
      </c>
      <c r="E132" s="77">
        <f t="shared" si="25"/>
        <v>100</v>
      </c>
      <c r="F132" s="21"/>
      <c r="G132" s="21"/>
      <c r="H132" s="21"/>
    </row>
    <row r="133" spans="1:8" ht="72.75" hidden="1" customHeight="1" x14ac:dyDescent="0.3">
      <c r="A133" s="30" t="s">
        <v>211</v>
      </c>
      <c r="B133" s="13" t="s">
        <v>212</v>
      </c>
      <c r="C133" s="57"/>
      <c r="D133" s="57"/>
      <c r="E133" s="77" t="e">
        <f t="shared" si="25"/>
        <v>#DIV/0!</v>
      </c>
      <c r="F133" s="21"/>
      <c r="G133" s="21"/>
      <c r="H133" s="21"/>
    </row>
    <row r="134" spans="1:8" ht="72.75" customHeight="1" x14ac:dyDescent="0.3">
      <c r="A134" s="30" t="s">
        <v>213</v>
      </c>
      <c r="B134" s="13" t="s">
        <v>214</v>
      </c>
      <c r="C134" s="57">
        <f>C135</f>
        <v>11.7</v>
      </c>
      <c r="D134" s="57">
        <f>D135</f>
        <v>12.4</v>
      </c>
      <c r="E134" s="77">
        <f t="shared" si="25"/>
        <v>105.98290598290599</v>
      </c>
      <c r="F134" s="21"/>
      <c r="G134" s="21"/>
      <c r="H134" s="21"/>
    </row>
    <row r="135" spans="1:8" ht="90.75" customHeight="1" x14ac:dyDescent="0.3">
      <c r="A135" s="30" t="s">
        <v>215</v>
      </c>
      <c r="B135" s="46" t="s">
        <v>216</v>
      </c>
      <c r="C135" s="57">
        <f>10+1.7</f>
        <v>11.7</v>
      </c>
      <c r="D135" s="57">
        <v>12.4</v>
      </c>
      <c r="E135" s="77">
        <f t="shared" si="25"/>
        <v>105.98290598290599</v>
      </c>
      <c r="F135" s="21"/>
      <c r="G135" s="21"/>
      <c r="H135" s="21"/>
    </row>
    <row r="136" spans="1:8" ht="76.5" hidden="1" customHeight="1" x14ac:dyDescent="0.3">
      <c r="A136" s="30" t="s">
        <v>217</v>
      </c>
      <c r="B136" s="13" t="s">
        <v>218</v>
      </c>
      <c r="C136" s="57"/>
      <c r="D136" s="57"/>
      <c r="E136" s="77" t="e">
        <f t="shared" ref="E136:E199" si="38">D136/C136*100</f>
        <v>#DIV/0!</v>
      </c>
      <c r="F136" s="21"/>
      <c r="G136" s="21"/>
      <c r="H136" s="21"/>
    </row>
    <row r="137" spans="1:8" ht="69" customHeight="1" x14ac:dyDescent="0.3">
      <c r="A137" s="30" t="s">
        <v>219</v>
      </c>
      <c r="B137" s="13" t="s">
        <v>546</v>
      </c>
      <c r="C137" s="57">
        <f t="shared" ref="C137:D137" si="39">C138+C139+C140</f>
        <v>5.3000000000000007</v>
      </c>
      <c r="D137" s="57">
        <f t="shared" si="39"/>
        <v>0.4</v>
      </c>
      <c r="E137" s="77">
        <f t="shared" si="38"/>
        <v>7.5471698113207548</v>
      </c>
      <c r="F137" s="21"/>
      <c r="G137" s="21"/>
      <c r="H137" s="21"/>
    </row>
    <row r="138" spans="1:8" ht="124.5" customHeight="1" x14ac:dyDescent="0.3">
      <c r="A138" s="30" t="s">
        <v>220</v>
      </c>
      <c r="B138" s="13" t="s">
        <v>547</v>
      </c>
      <c r="C138" s="57">
        <f>0.2+0.2</f>
        <v>0.4</v>
      </c>
      <c r="D138" s="57">
        <f>0.2+0.2</f>
        <v>0.4</v>
      </c>
      <c r="E138" s="77">
        <f t="shared" si="38"/>
        <v>100</v>
      </c>
      <c r="F138" s="21"/>
      <c r="G138" s="21"/>
      <c r="H138" s="21"/>
    </row>
    <row r="139" spans="1:8" ht="105" hidden="1" customHeight="1" x14ac:dyDescent="0.3">
      <c r="A139" s="30" t="s">
        <v>221</v>
      </c>
      <c r="B139" s="13" t="s">
        <v>222</v>
      </c>
      <c r="C139" s="57"/>
      <c r="D139" s="57"/>
      <c r="E139" s="77" t="e">
        <f t="shared" si="38"/>
        <v>#DIV/0!</v>
      </c>
      <c r="F139" s="21"/>
      <c r="G139" s="21"/>
      <c r="H139" s="21"/>
    </row>
    <row r="140" spans="1:8" ht="204.75" customHeight="1" x14ac:dyDescent="0.3">
      <c r="A140" s="30" t="s">
        <v>223</v>
      </c>
      <c r="B140" s="13" t="s">
        <v>548</v>
      </c>
      <c r="C140" s="57">
        <v>4.9000000000000004</v>
      </c>
      <c r="D140" s="57">
        <v>0</v>
      </c>
      <c r="E140" s="77">
        <f t="shared" si="38"/>
        <v>0</v>
      </c>
      <c r="F140" s="21"/>
      <c r="G140" s="21"/>
      <c r="H140" s="21"/>
    </row>
    <row r="141" spans="1:8" ht="61.5" hidden="1" customHeight="1" x14ac:dyDescent="0.3">
      <c r="A141" s="30" t="s">
        <v>224</v>
      </c>
      <c r="B141" s="13" t="s">
        <v>225</v>
      </c>
      <c r="C141" s="57"/>
      <c r="D141" s="57"/>
      <c r="E141" s="77" t="e">
        <f t="shared" si="38"/>
        <v>#DIV/0!</v>
      </c>
      <c r="F141" s="21"/>
      <c r="G141" s="21"/>
      <c r="H141" s="21"/>
    </row>
    <row r="142" spans="1:8" ht="0.75" hidden="1" customHeight="1" x14ac:dyDescent="0.3">
      <c r="A142" s="30" t="s">
        <v>226</v>
      </c>
      <c r="B142" s="13" t="s">
        <v>227</v>
      </c>
      <c r="C142" s="57"/>
      <c r="D142" s="57"/>
      <c r="E142" s="77" t="e">
        <f t="shared" si="38"/>
        <v>#DIV/0!</v>
      </c>
      <c r="F142" s="21"/>
      <c r="G142" s="21"/>
      <c r="H142" s="21"/>
    </row>
    <row r="143" spans="1:8" ht="66.75" customHeight="1" x14ac:dyDescent="0.3">
      <c r="A143" s="30" t="s">
        <v>228</v>
      </c>
      <c r="B143" s="13" t="s">
        <v>549</v>
      </c>
      <c r="C143" s="57">
        <f>C144</f>
        <v>1</v>
      </c>
      <c r="D143" s="57">
        <f>D144</f>
        <v>0.9</v>
      </c>
      <c r="E143" s="77">
        <f t="shared" si="38"/>
        <v>90</v>
      </c>
      <c r="F143" s="21"/>
      <c r="G143" s="21"/>
      <c r="H143" s="21"/>
    </row>
    <row r="144" spans="1:8" ht="84.75" customHeight="1" x14ac:dyDescent="0.3">
      <c r="A144" s="30" t="s">
        <v>229</v>
      </c>
      <c r="B144" s="13" t="s">
        <v>550</v>
      </c>
      <c r="C144" s="57">
        <v>1</v>
      </c>
      <c r="D144" s="57">
        <v>0.9</v>
      </c>
      <c r="E144" s="77">
        <f t="shared" si="38"/>
        <v>90</v>
      </c>
      <c r="F144" s="21"/>
      <c r="G144" s="21"/>
      <c r="H144" s="21"/>
    </row>
    <row r="145" spans="1:8" ht="71.25" hidden="1" customHeight="1" x14ac:dyDescent="0.3">
      <c r="A145" s="30" t="s">
        <v>230</v>
      </c>
      <c r="B145" s="13" t="s">
        <v>231</v>
      </c>
      <c r="C145" s="57"/>
      <c r="D145" s="57"/>
      <c r="E145" s="77" t="e">
        <f t="shared" si="38"/>
        <v>#DIV/0!</v>
      </c>
      <c r="F145" s="21"/>
      <c r="G145" s="21"/>
      <c r="H145" s="21"/>
    </row>
    <row r="146" spans="1:8" ht="96.75" hidden="1" customHeight="1" x14ac:dyDescent="0.3">
      <c r="A146" s="30" t="s">
        <v>232</v>
      </c>
      <c r="B146" s="13" t="s">
        <v>233</v>
      </c>
      <c r="C146" s="57"/>
      <c r="D146" s="57"/>
      <c r="E146" s="77" t="e">
        <f t="shared" si="38"/>
        <v>#DIV/0!</v>
      </c>
      <c r="F146" s="21"/>
      <c r="G146" s="21"/>
      <c r="H146" s="21"/>
    </row>
    <row r="147" spans="1:8" ht="108.75" hidden="1" customHeight="1" x14ac:dyDescent="0.3">
      <c r="A147" s="30" t="s">
        <v>234</v>
      </c>
      <c r="B147" s="13" t="s">
        <v>235</v>
      </c>
      <c r="C147" s="57"/>
      <c r="D147" s="57"/>
      <c r="E147" s="77" t="e">
        <f t="shared" si="38"/>
        <v>#DIV/0!</v>
      </c>
      <c r="F147" s="21"/>
      <c r="G147" s="21"/>
      <c r="H147" s="21"/>
    </row>
    <row r="148" spans="1:8" ht="3" hidden="1" customHeight="1" x14ac:dyDescent="0.3">
      <c r="A148" s="30" t="s">
        <v>236</v>
      </c>
      <c r="B148" s="13" t="s">
        <v>237</v>
      </c>
      <c r="C148" s="57"/>
      <c r="D148" s="57"/>
      <c r="E148" s="77" t="e">
        <f t="shared" si="38"/>
        <v>#DIV/0!</v>
      </c>
      <c r="F148" s="21"/>
      <c r="G148" s="21"/>
      <c r="H148" s="21"/>
    </row>
    <row r="149" spans="1:8" ht="72" customHeight="1" x14ac:dyDescent="0.3">
      <c r="A149" s="30" t="s">
        <v>238</v>
      </c>
      <c r="B149" s="13" t="s">
        <v>551</v>
      </c>
      <c r="C149" s="57">
        <f>C150</f>
        <v>25.5</v>
      </c>
      <c r="D149" s="57">
        <f>D150</f>
        <v>23.9</v>
      </c>
      <c r="E149" s="77">
        <f t="shared" si="38"/>
        <v>93.725490196078425</v>
      </c>
      <c r="F149" s="21"/>
      <c r="G149" s="21"/>
      <c r="H149" s="21"/>
    </row>
    <row r="150" spans="1:8" ht="86.25" customHeight="1" x14ac:dyDescent="0.3">
      <c r="A150" s="30" t="s">
        <v>239</v>
      </c>
      <c r="B150" s="13" t="s">
        <v>552</v>
      </c>
      <c r="C150" s="57">
        <f>143.2+22.8-140.5</f>
        <v>25.5</v>
      </c>
      <c r="D150" s="57">
        <v>23.9</v>
      </c>
      <c r="E150" s="77">
        <f t="shared" si="38"/>
        <v>93.725490196078425</v>
      </c>
      <c r="F150" s="21"/>
      <c r="G150" s="21"/>
      <c r="H150" s="21"/>
    </row>
    <row r="151" spans="1:8" ht="9.75" hidden="1" customHeight="1" x14ac:dyDescent="0.3">
      <c r="A151" s="30" t="s">
        <v>240</v>
      </c>
      <c r="B151" s="13" t="s">
        <v>241</v>
      </c>
      <c r="C151" s="57"/>
      <c r="D151" s="57"/>
      <c r="E151" s="77" t="e">
        <f t="shared" si="38"/>
        <v>#DIV/0!</v>
      </c>
      <c r="F151" s="21"/>
      <c r="G151" s="21"/>
      <c r="H151" s="21"/>
    </row>
    <row r="152" spans="1:8" ht="68.25" customHeight="1" x14ac:dyDescent="0.3">
      <c r="A152" s="30" t="s">
        <v>242</v>
      </c>
      <c r="B152" s="13" t="s">
        <v>553</v>
      </c>
      <c r="C152" s="57">
        <f>C153+C154</f>
        <v>110.5</v>
      </c>
      <c r="D152" s="57">
        <f>D153+D154</f>
        <v>140.69999999999999</v>
      </c>
      <c r="E152" s="77">
        <f t="shared" si="38"/>
        <v>127.33031674208144</v>
      </c>
      <c r="F152" s="21"/>
      <c r="G152" s="21"/>
      <c r="H152" s="21"/>
    </row>
    <row r="153" spans="1:8" ht="96.75" customHeight="1" x14ac:dyDescent="0.3">
      <c r="A153" s="30" t="s">
        <v>243</v>
      </c>
      <c r="B153" s="13" t="s">
        <v>554</v>
      </c>
      <c r="C153" s="57">
        <f>4+2.7+18.2+58.1+27.5</f>
        <v>110.5</v>
      </c>
      <c r="D153" s="57">
        <v>140.69999999999999</v>
      </c>
      <c r="E153" s="77">
        <f t="shared" si="38"/>
        <v>127.33031674208144</v>
      </c>
      <c r="F153" s="21"/>
      <c r="G153" s="21"/>
      <c r="H153" s="21"/>
    </row>
    <row r="154" spans="1:8" ht="90.75" hidden="1" customHeight="1" x14ac:dyDescent="0.3">
      <c r="A154" s="30" t="s">
        <v>244</v>
      </c>
      <c r="B154" s="13" t="s">
        <v>245</v>
      </c>
      <c r="C154" s="57"/>
      <c r="D154" s="57"/>
      <c r="E154" s="77" t="e">
        <f t="shared" si="38"/>
        <v>#DIV/0!</v>
      </c>
      <c r="F154" s="21"/>
      <c r="G154" s="21"/>
      <c r="H154" s="21"/>
    </row>
    <row r="155" spans="1:8" ht="48.75" hidden="1" customHeight="1" x14ac:dyDescent="0.3">
      <c r="A155" s="30" t="s">
        <v>246</v>
      </c>
      <c r="B155" s="13" t="s">
        <v>247</v>
      </c>
      <c r="C155" s="57"/>
      <c r="D155" s="57"/>
      <c r="E155" s="77" t="e">
        <f t="shared" si="38"/>
        <v>#DIV/0!</v>
      </c>
      <c r="F155" s="21"/>
      <c r="G155" s="21"/>
      <c r="H155" s="21"/>
    </row>
    <row r="156" spans="1:8" ht="72.75" hidden="1" customHeight="1" x14ac:dyDescent="0.3">
      <c r="A156" s="30" t="s">
        <v>248</v>
      </c>
      <c r="B156" s="13" t="s">
        <v>249</v>
      </c>
      <c r="C156" s="57"/>
      <c r="D156" s="57"/>
      <c r="E156" s="77" t="e">
        <f t="shared" si="38"/>
        <v>#DIV/0!</v>
      </c>
      <c r="F156" s="21"/>
      <c r="G156" s="21"/>
      <c r="H156" s="21"/>
    </row>
    <row r="157" spans="1:8" ht="42" customHeight="1" x14ac:dyDescent="0.3">
      <c r="A157" s="30" t="s">
        <v>250</v>
      </c>
      <c r="B157" s="13" t="s">
        <v>251</v>
      </c>
      <c r="C157" s="57">
        <f t="shared" ref="C157:D157" si="40">C158</f>
        <v>7.8</v>
      </c>
      <c r="D157" s="57">
        <f t="shared" si="40"/>
        <v>7.8</v>
      </c>
      <c r="E157" s="77">
        <f t="shared" si="38"/>
        <v>100</v>
      </c>
      <c r="F157" s="21"/>
      <c r="G157" s="21"/>
      <c r="H157" s="21"/>
    </row>
    <row r="158" spans="1:8" ht="54.75" customHeight="1" x14ac:dyDescent="0.3">
      <c r="A158" s="30" t="s">
        <v>252</v>
      </c>
      <c r="B158" s="13" t="s">
        <v>253</v>
      </c>
      <c r="C158" s="57">
        <f>5+2.8</f>
        <v>7.8</v>
      </c>
      <c r="D158" s="57">
        <f>5+2.8</f>
        <v>7.8</v>
      </c>
      <c r="E158" s="77">
        <f t="shared" si="38"/>
        <v>100</v>
      </c>
      <c r="F158" s="21"/>
      <c r="G158" s="21"/>
      <c r="H158" s="21"/>
    </row>
    <row r="159" spans="1:8" ht="120" customHeight="1" x14ac:dyDescent="0.3">
      <c r="A159" s="30" t="s">
        <v>254</v>
      </c>
      <c r="B159" s="13" t="s">
        <v>555</v>
      </c>
      <c r="C159" s="57">
        <f t="shared" ref="C159:D159" si="41">C160+C162+C164+C166</f>
        <v>4942.4000000000005</v>
      </c>
      <c r="D159" s="57">
        <f t="shared" si="41"/>
        <v>4942.3</v>
      </c>
      <c r="E159" s="77">
        <f t="shared" si="38"/>
        <v>99.997976691485917</v>
      </c>
      <c r="F159" s="21"/>
      <c r="G159" s="21"/>
      <c r="H159" s="21"/>
    </row>
    <row r="160" spans="1:8" ht="67.5" customHeight="1" x14ac:dyDescent="0.3">
      <c r="A160" s="30" t="s">
        <v>255</v>
      </c>
      <c r="B160" s="13" t="s">
        <v>256</v>
      </c>
      <c r="C160" s="56">
        <f>C161</f>
        <v>0</v>
      </c>
      <c r="D160" s="56">
        <f>D161</f>
        <v>0</v>
      </c>
      <c r="E160" s="77"/>
      <c r="F160" s="21"/>
      <c r="G160" s="21"/>
      <c r="H160" s="21"/>
    </row>
    <row r="161" spans="1:8" ht="81" customHeight="1" x14ac:dyDescent="0.3">
      <c r="A161" s="30" t="s">
        <v>257</v>
      </c>
      <c r="B161" s="13" t="s">
        <v>258</v>
      </c>
      <c r="C161" s="56">
        <f>33.3-33.3</f>
        <v>0</v>
      </c>
      <c r="D161" s="56">
        <f>33.3-33.3</f>
        <v>0</v>
      </c>
      <c r="E161" s="77"/>
      <c r="F161" s="21"/>
      <c r="G161" s="21"/>
      <c r="H161" s="21"/>
    </row>
    <row r="162" spans="1:8" ht="78.75" hidden="1" customHeight="1" x14ac:dyDescent="0.3">
      <c r="A162" s="33" t="s">
        <v>259</v>
      </c>
      <c r="B162" s="13" t="s">
        <v>260</v>
      </c>
      <c r="C162" s="59"/>
      <c r="D162" s="59"/>
      <c r="E162" s="77" t="e">
        <f t="shared" si="38"/>
        <v>#DIV/0!</v>
      </c>
      <c r="F162" s="21"/>
      <c r="G162" s="21"/>
      <c r="H162" s="21"/>
    </row>
    <row r="163" spans="1:8" ht="78" hidden="1" customHeight="1" x14ac:dyDescent="0.3">
      <c r="A163" s="30" t="s">
        <v>261</v>
      </c>
      <c r="B163" s="13" t="s">
        <v>262</v>
      </c>
      <c r="C163" s="60"/>
      <c r="D163" s="60"/>
      <c r="E163" s="77" t="e">
        <f t="shared" si="38"/>
        <v>#DIV/0!</v>
      </c>
      <c r="F163" s="21"/>
      <c r="G163" s="21"/>
      <c r="H163" s="21"/>
    </row>
    <row r="164" spans="1:8" ht="70.5" hidden="1" customHeight="1" x14ac:dyDescent="0.3">
      <c r="A164" s="30" t="s">
        <v>263</v>
      </c>
      <c r="B164" s="13" t="s">
        <v>264</v>
      </c>
      <c r="C164" s="60">
        <f t="shared" ref="C164:D164" si="42">C165</f>
        <v>0</v>
      </c>
      <c r="D164" s="60">
        <f t="shared" si="42"/>
        <v>0</v>
      </c>
      <c r="E164" s="77" t="e">
        <f t="shared" si="38"/>
        <v>#DIV/0!</v>
      </c>
      <c r="F164" s="21"/>
      <c r="G164" s="21"/>
      <c r="H164" s="21"/>
    </row>
    <row r="165" spans="1:8" ht="69" hidden="1" customHeight="1" x14ac:dyDescent="0.3">
      <c r="A165" s="30" t="s">
        <v>265</v>
      </c>
      <c r="B165" s="13" t="s">
        <v>266</v>
      </c>
      <c r="C165" s="60"/>
      <c r="D165" s="60"/>
      <c r="E165" s="77" t="e">
        <f t="shared" si="38"/>
        <v>#DIV/0!</v>
      </c>
      <c r="F165" s="21"/>
      <c r="G165" s="21"/>
      <c r="H165" s="21"/>
    </row>
    <row r="166" spans="1:8" ht="79.5" customHeight="1" x14ac:dyDescent="0.3">
      <c r="A166" s="30" t="s">
        <v>267</v>
      </c>
      <c r="B166" s="13" t="s">
        <v>268</v>
      </c>
      <c r="C166" s="61">
        <f t="shared" ref="C166:D166" si="43">C167</f>
        <v>4942.4000000000005</v>
      </c>
      <c r="D166" s="61">
        <f t="shared" si="43"/>
        <v>4942.3</v>
      </c>
      <c r="E166" s="77">
        <f t="shared" si="38"/>
        <v>99.997976691485917</v>
      </c>
      <c r="F166" s="21"/>
      <c r="G166" s="21"/>
      <c r="H166" s="21"/>
    </row>
    <row r="167" spans="1:8" ht="75.75" customHeight="1" x14ac:dyDescent="0.3">
      <c r="A167" s="30" t="s">
        <v>269</v>
      </c>
      <c r="B167" s="13" t="s">
        <v>270</v>
      </c>
      <c r="C167" s="61">
        <f>4636.1+306.3</f>
        <v>4942.4000000000005</v>
      </c>
      <c r="D167" s="61">
        <v>4942.3</v>
      </c>
      <c r="E167" s="77">
        <f t="shared" si="38"/>
        <v>99.997976691485917</v>
      </c>
      <c r="F167" s="21"/>
      <c r="G167" s="21"/>
      <c r="H167" s="21"/>
    </row>
    <row r="168" spans="1:8" ht="46.5" hidden="1" customHeight="1" x14ac:dyDescent="0.3">
      <c r="A168" s="30" t="s">
        <v>271</v>
      </c>
      <c r="B168" s="13" t="s">
        <v>272</v>
      </c>
      <c r="C168" s="56"/>
      <c r="D168" s="56"/>
      <c r="E168" s="77" t="e">
        <f t="shared" si="38"/>
        <v>#DIV/0!</v>
      </c>
      <c r="F168" s="21"/>
      <c r="G168" s="21"/>
      <c r="H168" s="21"/>
    </row>
    <row r="169" spans="1:8" ht="26.25" customHeight="1" x14ac:dyDescent="0.3">
      <c r="A169" s="30" t="s">
        <v>273</v>
      </c>
      <c r="B169" s="13" t="s">
        <v>274</v>
      </c>
      <c r="C169" s="56">
        <f t="shared" ref="C169:D169" si="44">C170+C173+C175+C179</f>
        <v>2.0999999999999996</v>
      </c>
      <c r="D169" s="56">
        <f t="shared" si="44"/>
        <v>2.2000000000000002</v>
      </c>
      <c r="E169" s="77">
        <f t="shared" si="38"/>
        <v>104.76190476190479</v>
      </c>
      <c r="F169" s="21"/>
      <c r="G169" s="21"/>
      <c r="H169" s="21"/>
    </row>
    <row r="170" spans="1:8" ht="84" hidden="1" customHeight="1" x14ac:dyDescent="0.3">
      <c r="A170" s="30" t="s">
        <v>275</v>
      </c>
      <c r="B170" s="13" t="s">
        <v>276</v>
      </c>
      <c r="C170" s="56">
        <f t="shared" ref="C170:D170" si="45">C171+C172</f>
        <v>0</v>
      </c>
      <c r="D170" s="56">
        <f t="shared" si="45"/>
        <v>0</v>
      </c>
      <c r="E170" s="77" t="e">
        <f t="shared" si="38"/>
        <v>#DIV/0!</v>
      </c>
      <c r="F170" s="21"/>
      <c r="G170" s="21"/>
      <c r="H170" s="21"/>
    </row>
    <row r="171" spans="1:8" ht="49.5" hidden="1" customHeight="1" x14ac:dyDescent="0.3">
      <c r="A171" s="30" t="s">
        <v>277</v>
      </c>
      <c r="B171" s="13" t="s">
        <v>278</v>
      </c>
      <c r="C171" s="56"/>
      <c r="D171" s="56"/>
      <c r="E171" s="77" t="e">
        <f t="shared" si="38"/>
        <v>#DIV/0!</v>
      </c>
      <c r="F171" s="21"/>
      <c r="G171" s="21"/>
      <c r="H171" s="21"/>
    </row>
    <row r="172" spans="1:8" ht="54.75" hidden="1" customHeight="1" x14ac:dyDescent="0.3">
      <c r="A172" s="30" t="s">
        <v>279</v>
      </c>
      <c r="B172" s="13" t="s">
        <v>280</v>
      </c>
      <c r="C172" s="56"/>
      <c r="D172" s="56"/>
      <c r="E172" s="77" t="e">
        <f t="shared" si="38"/>
        <v>#DIV/0!</v>
      </c>
      <c r="F172" s="21"/>
      <c r="G172" s="21"/>
      <c r="H172" s="21"/>
    </row>
    <row r="173" spans="1:8" ht="36.75" hidden="1" customHeight="1" x14ac:dyDescent="0.3">
      <c r="A173" s="30" t="s">
        <v>281</v>
      </c>
      <c r="B173" s="13" t="s">
        <v>282</v>
      </c>
      <c r="C173" s="56">
        <f t="shared" ref="C173:D173" si="46">C174</f>
        <v>0</v>
      </c>
      <c r="D173" s="56">
        <f t="shared" si="46"/>
        <v>0</v>
      </c>
      <c r="E173" s="77" t="e">
        <f t="shared" si="38"/>
        <v>#DIV/0!</v>
      </c>
      <c r="F173" s="21"/>
      <c r="G173" s="21"/>
      <c r="H173" s="21"/>
    </row>
    <row r="174" spans="1:8" ht="84.75" hidden="1" customHeight="1" x14ac:dyDescent="0.3">
      <c r="A174" s="30" t="s">
        <v>283</v>
      </c>
      <c r="B174" s="13" t="s">
        <v>284</v>
      </c>
      <c r="C174" s="56"/>
      <c r="D174" s="56"/>
      <c r="E174" s="77" t="e">
        <f t="shared" si="38"/>
        <v>#DIV/0!</v>
      </c>
      <c r="F174" s="21"/>
      <c r="G174" s="21"/>
      <c r="H174" s="21"/>
    </row>
    <row r="175" spans="1:8" ht="57" customHeight="1" x14ac:dyDescent="0.3">
      <c r="A175" s="30" t="s">
        <v>285</v>
      </c>
      <c r="B175" s="13" t="s">
        <v>286</v>
      </c>
      <c r="C175" s="56">
        <f t="shared" ref="C175:D175" si="47">C176+C177</f>
        <v>1.4</v>
      </c>
      <c r="D175" s="56">
        <f t="shared" si="47"/>
        <v>1.5</v>
      </c>
      <c r="E175" s="77">
        <f t="shared" si="38"/>
        <v>107.14285714285714</v>
      </c>
      <c r="F175" s="21"/>
      <c r="G175" s="21"/>
      <c r="H175" s="21"/>
    </row>
    <row r="176" spans="1:8" ht="111.75" customHeight="1" x14ac:dyDescent="0.3">
      <c r="A176" s="30" t="s">
        <v>287</v>
      </c>
      <c r="B176" s="13" t="s">
        <v>288</v>
      </c>
      <c r="C176" s="56">
        <v>1.4</v>
      </c>
      <c r="D176" s="56">
        <v>1.5</v>
      </c>
      <c r="E176" s="77">
        <f t="shared" si="38"/>
        <v>107.14285714285714</v>
      </c>
      <c r="F176" s="21"/>
      <c r="G176" s="21"/>
      <c r="H176" s="21"/>
    </row>
    <row r="177" spans="1:8" ht="76.5" hidden="1" customHeight="1" x14ac:dyDescent="0.3">
      <c r="A177" s="30" t="s">
        <v>289</v>
      </c>
      <c r="B177" s="13" t="s">
        <v>290</v>
      </c>
      <c r="C177" s="62"/>
      <c r="D177" s="62"/>
      <c r="E177" s="77" t="e">
        <f t="shared" si="38"/>
        <v>#DIV/0!</v>
      </c>
      <c r="F177" s="21"/>
      <c r="G177" s="21"/>
      <c r="H177" s="21"/>
    </row>
    <row r="178" spans="1:8" ht="51" hidden="1" customHeight="1" x14ac:dyDescent="0.3">
      <c r="A178" s="30" t="s">
        <v>504</v>
      </c>
      <c r="B178" s="13" t="s">
        <v>503</v>
      </c>
      <c r="C178" s="62"/>
      <c r="D178" s="62"/>
      <c r="E178" s="77" t="e">
        <f t="shared" si="38"/>
        <v>#DIV/0!</v>
      </c>
      <c r="F178" s="21"/>
      <c r="G178" s="21"/>
      <c r="H178" s="21"/>
    </row>
    <row r="179" spans="1:8" ht="82.5" customHeight="1" x14ac:dyDescent="0.3">
      <c r="A179" s="2" t="s">
        <v>291</v>
      </c>
      <c r="B179" s="13" t="s">
        <v>556</v>
      </c>
      <c r="C179" s="56">
        <f t="shared" ref="C179:D179" si="48">C180+C181</f>
        <v>0.7</v>
      </c>
      <c r="D179" s="56">
        <f t="shared" si="48"/>
        <v>0.7</v>
      </c>
      <c r="E179" s="77">
        <f t="shared" si="38"/>
        <v>100</v>
      </c>
      <c r="F179" s="21"/>
      <c r="G179" s="21"/>
      <c r="H179" s="21"/>
    </row>
    <row r="180" spans="1:8" ht="71.25" customHeight="1" x14ac:dyDescent="0.3">
      <c r="A180" s="2" t="s">
        <v>292</v>
      </c>
      <c r="B180" s="13" t="s">
        <v>557</v>
      </c>
      <c r="C180" s="56">
        <f>0.4+0.1</f>
        <v>0.5</v>
      </c>
      <c r="D180" s="56">
        <v>0.5</v>
      </c>
      <c r="E180" s="77">
        <f t="shared" si="38"/>
        <v>100</v>
      </c>
      <c r="F180" s="21"/>
      <c r="G180" s="21"/>
      <c r="H180" s="21"/>
    </row>
    <row r="181" spans="1:8" ht="78" customHeight="1" x14ac:dyDescent="0.3">
      <c r="A181" s="2" t="s">
        <v>293</v>
      </c>
      <c r="B181" s="13" t="s">
        <v>558</v>
      </c>
      <c r="C181" s="56">
        <v>0.2</v>
      </c>
      <c r="D181" s="56">
        <v>0.2</v>
      </c>
      <c r="E181" s="77">
        <f t="shared" si="38"/>
        <v>100</v>
      </c>
      <c r="F181" s="21"/>
      <c r="G181" s="21"/>
      <c r="H181" s="21"/>
    </row>
    <row r="182" spans="1:8" ht="26.25" customHeight="1" x14ac:dyDescent="0.3">
      <c r="A182" s="30" t="s">
        <v>294</v>
      </c>
      <c r="B182" s="13" t="s">
        <v>295</v>
      </c>
      <c r="C182" s="63">
        <f t="shared" ref="C182:D182" si="49">C183+C184+C185+C186+C187</f>
        <v>6737.2999999999993</v>
      </c>
      <c r="D182" s="63">
        <f t="shared" si="49"/>
        <v>6817.1</v>
      </c>
      <c r="E182" s="77">
        <f t="shared" si="38"/>
        <v>101.18445074436349</v>
      </c>
      <c r="F182" s="21"/>
      <c r="G182" s="21"/>
      <c r="H182" s="21"/>
    </row>
    <row r="183" spans="1:8" ht="74.25" hidden="1" customHeight="1" x14ac:dyDescent="0.3">
      <c r="A183" s="30" t="s">
        <v>296</v>
      </c>
      <c r="B183" s="13" t="s">
        <v>297</v>
      </c>
      <c r="C183" s="63"/>
      <c r="D183" s="63"/>
      <c r="E183" s="77" t="e">
        <f t="shared" si="38"/>
        <v>#DIV/0!</v>
      </c>
      <c r="F183" s="21"/>
      <c r="G183" s="21"/>
      <c r="H183" s="21"/>
    </row>
    <row r="184" spans="1:8" ht="102.75" customHeight="1" x14ac:dyDescent="0.3">
      <c r="A184" s="30" t="s">
        <v>298</v>
      </c>
      <c r="B184" s="13" t="s">
        <v>559</v>
      </c>
      <c r="C184" s="56">
        <f>1104.3+2802.7+77.2+2753.1</f>
        <v>6737.2999999999993</v>
      </c>
      <c r="D184" s="56">
        <v>6817.1</v>
      </c>
      <c r="E184" s="77">
        <f t="shared" si="38"/>
        <v>101.18445074436349</v>
      </c>
      <c r="F184" s="21"/>
      <c r="G184" s="21"/>
      <c r="H184" s="21"/>
    </row>
    <row r="185" spans="1:8" ht="34.5" hidden="1" customHeight="1" x14ac:dyDescent="0.3">
      <c r="A185" s="30" t="s">
        <v>299</v>
      </c>
      <c r="B185" s="13" t="s">
        <v>300</v>
      </c>
      <c r="C185" s="60"/>
      <c r="D185" s="60"/>
      <c r="E185" s="77" t="e">
        <f t="shared" si="38"/>
        <v>#DIV/0!</v>
      </c>
      <c r="F185" s="21"/>
      <c r="G185" s="21"/>
      <c r="H185" s="21"/>
    </row>
    <row r="186" spans="1:8" ht="69.75" hidden="1" customHeight="1" x14ac:dyDescent="0.3">
      <c r="A186" s="30" t="s">
        <v>301</v>
      </c>
      <c r="B186" s="13" t="s">
        <v>302</v>
      </c>
      <c r="C186" s="60"/>
      <c r="D186" s="60"/>
      <c r="E186" s="77" t="e">
        <f t="shared" si="38"/>
        <v>#DIV/0!</v>
      </c>
      <c r="F186" s="21"/>
      <c r="G186" s="21"/>
      <c r="H186" s="21"/>
    </row>
    <row r="187" spans="1:8" ht="60.75" hidden="1" customHeight="1" x14ac:dyDescent="0.3">
      <c r="A187" s="30" t="s">
        <v>303</v>
      </c>
      <c r="B187" s="13" t="s">
        <v>304</v>
      </c>
      <c r="C187" s="60"/>
      <c r="D187" s="60"/>
      <c r="E187" s="77" t="e">
        <f t="shared" si="38"/>
        <v>#DIV/0!</v>
      </c>
      <c r="F187" s="21"/>
      <c r="G187" s="21"/>
      <c r="H187" s="21"/>
    </row>
    <row r="188" spans="1:8" ht="29.25" hidden="1" customHeight="1" x14ac:dyDescent="0.3">
      <c r="A188" s="31" t="s">
        <v>305</v>
      </c>
      <c r="B188" s="32" t="s">
        <v>306</v>
      </c>
      <c r="C188" s="60"/>
      <c r="D188" s="60"/>
      <c r="E188" s="77" t="e">
        <f t="shared" si="38"/>
        <v>#DIV/0!</v>
      </c>
      <c r="F188" s="21"/>
      <c r="G188" s="21"/>
      <c r="H188" s="21"/>
    </row>
    <row r="189" spans="1:8" ht="26.25" hidden="1" customHeight="1" x14ac:dyDescent="0.3">
      <c r="A189" s="30" t="s">
        <v>307</v>
      </c>
      <c r="B189" s="13" t="s">
        <v>308</v>
      </c>
      <c r="C189" s="60"/>
      <c r="D189" s="60"/>
      <c r="E189" s="77" t="e">
        <f t="shared" si="38"/>
        <v>#DIV/0!</v>
      </c>
      <c r="F189" s="21"/>
      <c r="G189" s="21"/>
      <c r="H189" s="21"/>
    </row>
    <row r="190" spans="1:8" ht="26.25" hidden="1" customHeight="1" x14ac:dyDescent="0.3">
      <c r="A190" s="30" t="s">
        <v>309</v>
      </c>
      <c r="B190" s="13" t="s">
        <v>310</v>
      </c>
      <c r="C190" s="60"/>
      <c r="D190" s="60"/>
      <c r="E190" s="77" t="e">
        <f t="shared" si="38"/>
        <v>#DIV/0!</v>
      </c>
      <c r="F190" s="21"/>
      <c r="G190" s="21"/>
      <c r="H190" s="21"/>
    </row>
    <row r="191" spans="1:8" ht="26.25" hidden="1" customHeight="1" x14ac:dyDescent="0.3">
      <c r="A191" s="30" t="s">
        <v>311</v>
      </c>
      <c r="B191" s="13" t="s">
        <v>312</v>
      </c>
      <c r="C191" s="60"/>
      <c r="D191" s="60"/>
      <c r="E191" s="77" t="e">
        <f t="shared" si="38"/>
        <v>#DIV/0!</v>
      </c>
      <c r="F191" s="21"/>
      <c r="G191" s="21"/>
      <c r="H191" s="21"/>
    </row>
    <row r="192" spans="1:8" ht="26.25" hidden="1" customHeight="1" x14ac:dyDescent="0.3">
      <c r="A192" s="30" t="s">
        <v>313</v>
      </c>
      <c r="B192" s="13" t="s">
        <v>314</v>
      </c>
      <c r="C192" s="60"/>
      <c r="D192" s="60"/>
      <c r="E192" s="77" t="e">
        <f t="shared" si="38"/>
        <v>#DIV/0!</v>
      </c>
      <c r="F192" s="21"/>
      <c r="G192" s="21"/>
      <c r="H192" s="21"/>
    </row>
    <row r="193" spans="1:8" ht="26.25" hidden="1" customHeight="1" x14ac:dyDescent="0.3">
      <c r="A193" s="30" t="s">
        <v>315</v>
      </c>
      <c r="B193" s="13" t="s">
        <v>316</v>
      </c>
      <c r="C193" s="60"/>
      <c r="D193" s="60"/>
      <c r="E193" s="77" t="e">
        <f t="shared" si="38"/>
        <v>#DIV/0!</v>
      </c>
      <c r="F193" s="21"/>
      <c r="G193" s="21"/>
      <c r="H193" s="21"/>
    </row>
    <row r="194" spans="1:8" ht="26.25" hidden="1" customHeight="1" x14ac:dyDescent="0.3">
      <c r="A194" s="30" t="s">
        <v>317</v>
      </c>
      <c r="B194" s="13" t="s">
        <v>318</v>
      </c>
      <c r="C194" s="60"/>
      <c r="D194" s="60"/>
      <c r="E194" s="77" t="e">
        <f t="shared" si="38"/>
        <v>#DIV/0!</v>
      </c>
      <c r="F194" s="21"/>
      <c r="G194" s="21"/>
      <c r="H194" s="21"/>
    </row>
    <row r="195" spans="1:8" ht="52.5" hidden="1" customHeight="1" x14ac:dyDescent="0.3">
      <c r="A195" s="31" t="s">
        <v>319</v>
      </c>
      <c r="B195" s="32" t="s">
        <v>320</v>
      </c>
      <c r="C195" s="60"/>
      <c r="D195" s="60"/>
      <c r="E195" s="77" t="e">
        <f t="shared" si="38"/>
        <v>#DIV/0!</v>
      </c>
      <c r="F195" s="21"/>
      <c r="G195" s="21"/>
      <c r="H195" s="21"/>
    </row>
    <row r="196" spans="1:8" ht="45.75" hidden="1" customHeight="1" x14ac:dyDescent="0.3">
      <c r="A196" s="30" t="s">
        <v>321</v>
      </c>
      <c r="B196" s="13" t="s">
        <v>322</v>
      </c>
      <c r="C196" s="60"/>
      <c r="D196" s="60"/>
      <c r="E196" s="77" t="e">
        <f t="shared" si="38"/>
        <v>#DIV/0!</v>
      </c>
      <c r="F196" s="21"/>
      <c r="G196" s="21"/>
      <c r="H196" s="21"/>
    </row>
    <row r="197" spans="1:8" ht="48" hidden="1" customHeight="1" x14ac:dyDescent="0.3">
      <c r="A197" s="30" t="s">
        <v>323</v>
      </c>
      <c r="B197" s="13" t="s">
        <v>324</v>
      </c>
      <c r="C197" s="60"/>
      <c r="D197" s="60"/>
      <c r="E197" s="77" t="e">
        <f t="shared" si="38"/>
        <v>#DIV/0!</v>
      </c>
      <c r="F197" s="21"/>
      <c r="G197" s="21"/>
      <c r="H197" s="21"/>
    </row>
    <row r="198" spans="1:8" ht="50.25" hidden="1" customHeight="1" x14ac:dyDescent="0.3">
      <c r="A198" s="30" t="s">
        <v>325</v>
      </c>
      <c r="B198" s="13" t="s">
        <v>326</v>
      </c>
      <c r="C198" s="60"/>
      <c r="D198" s="60"/>
      <c r="E198" s="77" t="e">
        <f t="shared" si="38"/>
        <v>#DIV/0!</v>
      </c>
      <c r="F198" s="21"/>
      <c r="G198" s="21"/>
      <c r="H198" s="21"/>
    </row>
    <row r="199" spans="1:8" ht="69" hidden="1" customHeight="1" x14ac:dyDescent="0.3">
      <c r="A199" s="30" t="s">
        <v>327</v>
      </c>
      <c r="B199" s="13" t="s">
        <v>328</v>
      </c>
      <c r="C199" s="60"/>
      <c r="D199" s="60"/>
      <c r="E199" s="77" t="e">
        <f t="shared" si="38"/>
        <v>#DIV/0!</v>
      </c>
      <c r="F199" s="21"/>
      <c r="G199" s="21"/>
      <c r="H199" s="21"/>
    </row>
    <row r="200" spans="1:8" ht="26.25" customHeight="1" x14ac:dyDescent="0.3">
      <c r="A200" s="34" t="s">
        <v>329</v>
      </c>
      <c r="B200" s="35" t="s">
        <v>330</v>
      </c>
      <c r="C200" s="64">
        <f>C201+C384+C373</f>
        <v>846607.08000000007</v>
      </c>
      <c r="D200" s="64">
        <f>D201+D384+D373</f>
        <v>837135.4</v>
      </c>
      <c r="E200" s="77">
        <f t="shared" ref="E200:E263" si="50">D200/C200*100</f>
        <v>98.88121890027189</v>
      </c>
      <c r="F200" s="21"/>
      <c r="G200" s="21"/>
      <c r="H200" s="21"/>
    </row>
    <row r="201" spans="1:8" ht="38.25" customHeight="1" x14ac:dyDescent="0.3">
      <c r="A201" s="34" t="s">
        <v>331</v>
      </c>
      <c r="B201" s="35" t="s">
        <v>332</v>
      </c>
      <c r="C201" s="64">
        <f>C202+C286+C209+C357</f>
        <v>826113.68</v>
      </c>
      <c r="D201" s="64">
        <f>D202+D286+D209+D357</f>
        <v>816642</v>
      </c>
      <c r="E201" s="77">
        <f t="shared" si="50"/>
        <v>98.853465300320408</v>
      </c>
      <c r="F201" s="21"/>
      <c r="G201" s="21"/>
      <c r="H201" s="21"/>
    </row>
    <row r="202" spans="1:8" ht="36.75" customHeight="1" x14ac:dyDescent="0.3">
      <c r="A202" s="34" t="s">
        <v>333</v>
      </c>
      <c r="B202" s="35" t="s">
        <v>334</v>
      </c>
      <c r="C202" s="64">
        <f>C203+C205+C207</f>
        <v>422618</v>
      </c>
      <c r="D202" s="64">
        <f>D203+D205+D207</f>
        <v>422618</v>
      </c>
      <c r="E202" s="77">
        <f t="shared" si="50"/>
        <v>100</v>
      </c>
      <c r="F202" s="21"/>
      <c r="G202" s="21"/>
      <c r="H202" s="21"/>
    </row>
    <row r="203" spans="1:8" ht="24.75" customHeight="1" x14ac:dyDescent="0.3">
      <c r="A203" s="38" t="s">
        <v>335</v>
      </c>
      <c r="B203" s="40" t="s">
        <v>336</v>
      </c>
      <c r="C203" s="65">
        <f t="shared" ref="C203:D203" si="51">C204</f>
        <v>304650</v>
      </c>
      <c r="D203" s="65">
        <f t="shared" si="51"/>
        <v>304650</v>
      </c>
      <c r="E203" s="77">
        <f t="shared" si="50"/>
        <v>100</v>
      </c>
      <c r="F203" s="21"/>
      <c r="G203" s="21"/>
      <c r="H203" s="21"/>
    </row>
    <row r="204" spans="1:8" ht="54" customHeight="1" x14ac:dyDescent="0.3">
      <c r="A204" s="38" t="s">
        <v>337</v>
      </c>
      <c r="B204" s="40" t="s">
        <v>338</v>
      </c>
      <c r="C204" s="65">
        <v>304650</v>
      </c>
      <c r="D204" s="65">
        <v>304650</v>
      </c>
      <c r="E204" s="77">
        <f t="shared" si="50"/>
        <v>100</v>
      </c>
      <c r="F204" s="21"/>
      <c r="G204" s="21"/>
      <c r="H204" s="21"/>
    </row>
    <row r="205" spans="1:8" ht="32.25" customHeight="1" x14ac:dyDescent="0.3">
      <c r="A205" s="7" t="s">
        <v>339</v>
      </c>
      <c r="B205" s="17" t="s">
        <v>340</v>
      </c>
      <c r="C205" s="58">
        <f t="shared" ref="C205:D205" si="52">C206</f>
        <v>117968</v>
      </c>
      <c r="D205" s="58">
        <f t="shared" si="52"/>
        <v>117968</v>
      </c>
      <c r="E205" s="77">
        <f t="shared" si="50"/>
        <v>100</v>
      </c>
      <c r="F205" s="21"/>
      <c r="G205" s="21"/>
      <c r="H205" s="21"/>
    </row>
    <row r="206" spans="1:8" ht="30.75" customHeight="1" x14ac:dyDescent="0.3">
      <c r="A206" s="7" t="s">
        <v>341</v>
      </c>
      <c r="B206" s="17" t="s">
        <v>342</v>
      </c>
      <c r="C206" s="58">
        <f>3168+114800</f>
        <v>117968</v>
      </c>
      <c r="D206" s="58">
        <f>3168+114800</f>
        <v>117968</v>
      </c>
      <c r="E206" s="77">
        <f t="shared" si="50"/>
        <v>100</v>
      </c>
      <c r="F206" s="21"/>
      <c r="G206" s="21"/>
      <c r="H206" s="21"/>
    </row>
    <row r="207" spans="1:8" hidden="1" x14ac:dyDescent="0.3">
      <c r="A207" s="7" t="s">
        <v>343</v>
      </c>
      <c r="B207" s="17" t="s">
        <v>344</v>
      </c>
      <c r="C207" s="58"/>
      <c r="D207" s="58"/>
      <c r="E207" s="77" t="e">
        <f t="shared" si="50"/>
        <v>#DIV/0!</v>
      </c>
      <c r="F207" s="21"/>
      <c r="G207" s="21"/>
      <c r="H207" s="21"/>
    </row>
    <row r="208" spans="1:8" hidden="1" x14ac:dyDescent="0.3">
      <c r="A208" s="7" t="s">
        <v>345</v>
      </c>
      <c r="B208" s="17" t="s">
        <v>346</v>
      </c>
      <c r="C208" s="58"/>
      <c r="D208" s="58"/>
      <c r="E208" s="77" t="e">
        <f t="shared" si="50"/>
        <v>#DIV/0!</v>
      </c>
      <c r="F208" s="21"/>
      <c r="G208" s="21"/>
      <c r="H208" s="21"/>
    </row>
    <row r="209" spans="1:8" ht="39" customHeight="1" x14ac:dyDescent="0.3">
      <c r="A209" s="6" t="s">
        <v>347</v>
      </c>
      <c r="B209" s="18" t="s">
        <v>348</v>
      </c>
      <c r="C209" s="66">
        <f>C210+C212+C214+C220+C222+C224+C230+C232+C236+C216+C226+C228+C234+C218</f>
        <v>117188.78</v>
      </c>
      <c r="D209" s="66">
        <f>D210+D212+D214+D220+D222+D224+D230+D232+D236+D216+D226+D228+D234+D218</f>
        <v>107717.10000000002</v>
      </c>
      <c r="E209" s="77">
        <f t="shared" si="50"/>
        <v>91.917588014825327</v>
      </c>
      <c r="F209" s="21"/>
      <c r="G209" s="21"/>
      <c r="H209" s="21"/>
    </row>
    <row r="210" spans="1:8" ht="63.75" customHeight="1" x14ac:dyDescent="0.3">
      <c r="A210" s="8" t="s">
        <v>349</v>
      </c>
      <c r="B210" s="17" t="s">
        <v>350</v>
      </c>
      <c r="C210" s="58">
        <f t="shared" ref="C210:D210" si="53">C211</f>
        <v>1000</v>
      </c>
      <c r="D210" s="58">
        <f t="shared" si="53"/>
        <v>1000</v>
      </c>
      <c r="E210" s="77">
        <f t="shared" si="50"/>
        <v>100</v>
      </c>
      <c r="F210" s="21"/>
      <c r="G210" s="21"/>
      <c r="H210" s="21"/>
    </row>
    <row r="211" spans="1:8" ht="70.5" customHeight="1" x14ac:dyDescent="0.3">
      <c r="A211" s="7" t="s">
        <v>351</v>
      </c>
      <c r="B211" s="17" t="s">
        <v>560</v>
      </c>
      <c r="C211" s="58">
        <v>1000</v>
      </c>
      <c r="D211" s="58">
        <v>1000</v>
      </c>
      <c r="E211" s="77">
        <f t="shared" si="50"/>
        <v>100</v>
      </c>
      <c r="F211" s="21"/>
      <c r="G211" s="21"/>
      <c r="H211" s="21"/>
    </row>
    <row r="212" spans="1:8" ht="61.5" customHeight="1" x14ac:dyDescent="0.3">
      <c r="A212" s="7" t="s">
        <v>352</v>
      </c>
      <c r="B212" s="17" t="s">
        <v>353</v>
      </c>
      <c r="C212" s="58">
        <f t="shared" ref="C212:D212" si="54">C213</f>
        <v>2829.1</v>
      </c>
      <c r="D212" s="58">
        <f t="shared" si="54"/>
        <v>2829</v>
      </c>
      <c r="E212" s="77">
        <f t="shared" si="50"/>
        <v>99.996465306988085</v>
      </c>
      <c r="F212" s="21"/>
      <c r="G212" s="21"/>
      <c r="H212" s="21"/>
    </row>
    <row r="213" spans="1:8" ht="81.75" customHeight="1" x14ac:dyDescent="0.3">
      <c r="A213" s="7" t="s">
        <v>354</v>
      </c>
      <c r="B213" s="17" t="s">
        <v>561</v>
      </c>
      <c r="C213" s="58">
        <v>2829.1</v>
      </c>
      <c r="D213" s="58">
        <v>2829</v>
      </c>
      <c r="E213" s="77">
        <f t="shared" si="50"/>
        <v>99.996465306988085</v>
      </c>
      <c r="F213" s="21"/>
      <c r="G213" s="21"/>
      <c r="H213" s="21"/>
    </row>
    <row r="214" spans="1:8" ht="86.25" customHeight="1" x14ac:dyDescent="0.3">
      <c r="A214" s="8" t="s">
        <v>355</v>
      </c>
      <c r="B214" s="41" t="s">
        <v>562</v>
      </c>
      <c r="C214" s="58">
        <f>C215</f>
        <v>1569</v>
      </c>
      <c r="D214" s="58">
        <f>D215</f>
        <v>1555.2</v>
      </c>
      <c r="E214" s="77">
        <f t="shared" si="50"/>
        <v>99.120458891013385</v>
      </c>
      <c r="F214" s="21"/>
      <c r="G214" s="21"/>
      <c r="H214" s="21"/>
    </row>
    <row r="215" spans="1:8" ht="91.5" customHeight="1" x14ac:dyDescent="0.3">
      <c r="A215" s="8" t="s">
        <v>356</v>
      </c>
      <c r="B215" s="47" t="s">
        <v>563</v>
      </c>
      <c r="C215" s="58">
        <v>1569</v>
      </c>
      <c r="D215" s="58">
        <v>1555.2</v>
      </c>
      <c r="E215" s="77">
        <f t="shared" si="50"/>
        <v>99.120458891013385</v>
      </c>
      <c r="F215" s="21"/>
      <c r="G215" s="21"/>
      <c r="H215" s="21"/>
    </row>
    <row r="216" spans="1:8" ht="57" customHeight="1" x14ac:dyDescent="0.3">
      <c r="A216" s="7" t="s">
        <v>357</v>
      </c>
      <c r="B216" s="41" t="s">
        <v>564</v>
      </c>
      <c r="C216" s="58">
        <f t="shared" ref="C216" si="55">C217</f>
        <v>1677.8</v>
      </c>
      <c r="D216" s="58">
        <v>1641.6</v>
      </c>
      <c r="E216" s="77">
        <f t="shared" si="50"/>
        <v>97.842412683275711</v>
      </c>
      <c r="F216" s="21"/>
      <c r="G216" s="21"/>
      <c r="H216" s="21"/>
    </row>
    <row r="217" spans="1:8" ht="62.25" customHeight="1" x14ac:dyDescent="0.3">
      <c r="A217" s="7" t="s">
        <v>358</v>
      </c>
      <c r="B217" s="17" t="s">
        <v>565</v>
      </c>
      <c r="C217" s="58">
        <v>1677.8</v>
      </c>
      <c r="D217" s="58">
        <v>1677.8</v>
      </c>
      <c r="E217" s="77">
        <f t="shared" si="50"/>
        <v>100</v>
      </c>
      <c r="F217" s="21"/>
      <c r="G217" s="21"/>
      <c r="H217" s="21"/>
    </row>
    <row r="218" spans="1:8" ht="63" hidden="1" customHeight="1" x14ac:dyDescent="0.3">
      <c r="A218" s="7" t="s">
        <v>495</v>
      </c>
      <c r="B218" s="17" t="s">
        <v>496</v>
      </c>
      <c r="C218" s="58">
        <f t="shared" ref="C218:D218" si="56">C219</f>
        <v>0</v>
      </c>
      <c r="D218" s="58">
        <f t="shared" si="56"/>
        <v>0</v>
      </c>
      <c r="E218" s="77" t="e">
        <f t="shared" si="50"/>
        <v>#DIV/0!</v>
      </c>
      <c r="F218" s="21"/>
      <c r="G218" s="21"/>
      <c r="H218" s="21"/>
    </row>
    <row r="219" spans="1:8" ht="81" hidden="1" customHeight="1" x14ac:dyDescent="0.3">
      <c r="A219" s="7" t="s">
        <v>497</v>
      </c>
      <c r="B219" s="17" t="s">
        <v>498</v>
      </c>
      <c r="C219" s="58"/>
      <c r="D219" s="58"/>
      <c r="E219" s="77" t="e">
        <f t="shared" si="50"/>
        <v>#DIV/0!</v>
      </c>
      <c r="F219" s="21"/>
      <c r="G219" s="21"/>
      <c r="H219" s="21"/>
    </row>
    <row r="220" spans="1:8" ht="63" customHeight="1" x14ac:dyDescent="0.3">
      <c r="A220" s="8" t="s">
        <v>359</v>
      </c>
      <c r="B220" s="17" t="s">
        <v>566</v>
      </c>
      <c r="C220" s="58">
        <f t="shared" ref="C220:D220" si="57">C221</f>
        <v>6735.5</v>
      </c>
      <c r="D220" s="58">
        <f t="shared" si="57"/>
        <v>6735.5</v>
      </c>
      <c r="E220" s="77">
        <f t="shared" si="50"/>
        <v>100</v>
      </c>
      <c r="F220" s="21"/>
      <c r="G220" s="21"/>
      <c r="H220" s="21"/>
    </row>
    <row r="221" spans="1:8" ht="63" customHeight="1" x14ac:dyDescent="0.3">
      <c r="A221" s="7" t="s">
        <v>360</v>
      </c>
      <c r="B221" s="17" t="s">
        <v>361</v>
      </c>
      <c r="C221" s="58">
        <v>6735.5</v>
      </c>
      <c r="D221" s="58">
        <v>6735.5</v>
      </c>
      <c r="E221" s="77">
        <f t="shared" si="50"/>
        <v>100</v>
      </c>
      <c r="F221" s="21"/>
      <c r="G221" s="21"/>
      <c r="H221" s="21"/>
    </row>
    <row r="222" spans="1:8" ht="63" hidden="1" customHeight="1" x14ac:dyDescent="0.3">
      <c r="A222" s="8" t="s">
        <v>362</v>
      </c>
      <c r="B222" s="17" t="s">
        <v>567</v>
      </c>
      <c r="C222" s="58">
        <f t="shared" ref="C222:D222" si="58">C223</f>
        <v>0</v>
      </c>
      <c r="D222" s="58">
        <f t="shared" si="58"/>
        <v>0</v>
      </c>
      <c r="E222" s="77" t="e">
        <f t="shared" si="50"/>
        <v>#DIV/0!</v>
      </c>
      <c r="F222" s="21"/>
      <c r="G222" s="21"/>
      <c r="H222" s="21"/>
    </row>
    <row r="223" spans="1:8" ht="63" hidden="1" customHeight="1" x14ac:dyDescent="0.3">
      <c r="A223" s="8" t="s">
        <v>363</v>
      </c>
      <c r="B223" s="17" t="s">
        <v>568</v>
      </c>
      <c r="C223" s="58">
        <v>0</v>
      </c>
      <c r="D223" s="58">
        <v>0</v>
      </c>
      <c r="E223" s="77" t="e">
        <f t="shared" si="50"/>
        <v>#DIV/0!</v>
      </c>
      <c r="F223" s="21"/>
      <c r="G223" s="21"/>
      <c r="H223" s="21"/>
    </row>
    <row r="224" spans="1:8" ht="43.5" hidden="1" customHeight="1" x14ac:dyDescent="0.3">
      <c r="A224" s="7" t="s">
        <v>364</v>
      </c>
      <c r="B224" s="17" t="s">
        <v>365</v>
      </c>
      <c r="C224" s="58">
        <v>0</v>
      </c>
      <c r="D224" s="58">
        <v>0</v>
      </c>
      <c r="E224" s="77" t="e">
        <f t="shared" si="50"/>
        <v>#DIV/0!</v>
      </c>
      <c r="F224" s="21"/>
      <c r="G224" s="21"/>
      <c r="H224" s="21"/>
    </row>
    <row r="225" spans="1:8" ht="39.75" hidden="1" customHeight="1" x14ac:dyDescent="0.3">
      <c r="A225" s="7" t="s">
        <v>366</v>
      </c>
      <c r="B225" s="17" t="s">
        <v>493</v>
      </c>
      <c r="C225" s="58">
        <v>0</v>
      </c>
      <c r="D225" s="58">
        <v>0</v>
      </c>
      <c r="E225" s="77" t="e">
        <f t="shared" si="50"/>
        <v>#DIV/0!</v>
      </c>
      <c r="F225" s="21"/>
      <c r="G225" s="21"/>
      <c r="H225" s="21"/>
    </row>
    <row r="226" spans="1:8" ht="36.75" hidden="1" customHeight="1" x14ac:dyDescent="0.3">
      <c r="A226" s="7" t="s">
        <v>367</v>
      </c>
      <c r="B226" s="17" t="s">
        <v>368</v>
      </c>
      <c r="C226" s="58">
        <f>C227</f>
        <v>0</v>
      </c>
      <c r="D226" s="58">
        <f>D227</f>
        <v>0</v>
      </c>
      <c r="E226" s="77" t="e">
        <f t="shared" si="50"/>
        <v>#DIV/0!</v>
      </c>
      <c r="F226" s="21"/>
      <c r="G226" s="21"/>
      <c r="H226" s="21"/>
    </row>
    <row r="227" spans="1:8" ht="31.5" hidden="1" customHeight="1" x14ac:dyDescent="0.3">
      <c r="A227" s="7" t="s">
        <v>369</v>
      </c>
      <c r="B227" s="17" t="s">
        <v>569</v>
      </c>
      <c r="C227" s="58"/>
      <c r="D227" s="58"/>
      <c r="E227" s="77" t="e">
        <f t="shared" si="50"/>
        <v>#DIV/0!</v>
      </c>
      <c r="F227" s="21"/>
      <c r="G227" s="21"/>
      <c r="H227" s="21"/>
    </row>
    <row r="228" spans="1:8" ht="23.25" customHeight="1" x14ac:dyDescent="0.3">
      <c r="A228" s="8" t="s">
        <v>370</v>
      </c>
      <c r="B228" s="17" t="s">
        <v>570</v>
      </c>
      <c r="C228" s="58">
        <f t="shared" ref="C228:D228" si="59">C229</f>
        <v>85.2</v>
      </c>
      <c r="D228" s="58">
        <f t="shared" si="59"/>
        <v>85.2</v>
      </c>
      <c r="E228" s="77">
        <f t="shared" si="50"/>
        <v>100</v>
      </c>
      <c r="F228" s="21"/>
      <c r="G228" s="21"/>
      <c r="H228" s="21"/>
    </row>
    <row r="229" spans="1:8" ht="35.25" customHeight="1" x14ac:dyDescent="0.3">
      <c r="A229" s="8" t="s">
        <v>371</v>
      </c>
      <c r="B229" s="17" t="s">
        <v>571</v>
      </c>
      <c r="C229" s="58">
        <v>85.2</v>
      </c>
      <c r="D229" s="58">
        <v>85.2</v>
      </c>
      <c r="E229" s="77">
        <f t="shared" si="50"/>
        <v>100</v>
      </c>
      <c r="F229" s="21"/>
      <c r="G229" s="21"/>
      <c r="H229" s="21"/>
    </row>
    <row r="230" spans="1:8" s="43" customFormat="1" ht="35.25" customHeight="1" x14ac:dyDescent="0.3">
      <c r="A230" s="37" t="s">
        <v>604</v>
      </c>
      <c r="B230" s="44" t="s">
        <v>605</v>
      </c>
      <c r="C230" s="58">
        <f>C231</f>
        <v>25000</v>
      </c>
      <c r="D230" s="58">
        <f>D231</f>
        <v>24128.400000000001</v>
      </c>
      <c r="E230" s="77">
        <f t="shared" si="50"/>
        <v>96.513600000000011</v>
      </c>
      <c r="F230" s="21"/>
      <c r="G230" s="21"/>
      <c r="H230" s="21"/>
    </row>
    <row r="231" spans="1:8" s="43" customFormat="1" ht="36" customHeight="1" x14ac:dyDescent="0.3">
      <c r="A231" s="37" t="s">
        <v>603</v>
      </c>
      <c r="B231" s="50" t="s">
        <v>581</v>
      </c>
      <c r="C231" s="67">
        <v>25000</v>
      </c>
      <c r="D231" s="67">
        <v>24128.400000000001</v>
      </c>
      <c r="E231" s="77">
        <f t="shared" si="50"/>
        <v>96.513600000000011</v>
      </c>
      <c r="F231" s="21"/>
      <c r="G231" s="21"/>
      <c r="H231" s="21"/>
    </row>
    <row r="232" spans="1:8" ht="59.25" customHeight="1" x14ac:dyDescent="0.3">
      <c r="A232" s="7" t="s">
        <v>372</v>
      </c>
      <c r="B232" s="17" t="s">
        <v>373</v>
      </c>
      <c r="C232" s="58">
        <f t="shared" ref="C232:D232" si="60">C233</f>
        <v>14434.1</v>
      </c>
      <c r="D232" s="58">
        <f t="shared" si="60"/>
        <v>14434.1</v>
      </c>
      <c r="E232" s="77">
        <f t="shared" si="50"/>
        <v>100</v>
      </c>
      <c r="F232" s="21"/>
      <c r="G232" s="21"/>
      <c r="H232" s="21"/>
    </row>
    <row r="233" spans="1:8" ht="70.5" customHeight="1" x14ac:dyDescent="0.3">
      <c r="A233" s="7" t="s">
        <v>374</v>
      </c>
      <c r="B233" s="17" t="s">
        <v>588</v>
      </c>
      <c r="C233" s="58">
        <f>7421.1+7013</f>
        <v>14434.1</v>
      </c>
      <c r="D233" s="58">
        <f>7421.1+7013</f>
        <v>14434.1</v>
      </c>
      <c r="E233" s="77">
        <f t="shared" si="50"/>
        <v>100</v>
      </c>
      <c r="F233" s="21"/>
      <c r="G233" s="21"/>
      <c r="H233" s="21"/>
    </row>
    <row r="234" spans="1:8" ht="41.25" hidden="1" customHeight="1" x14ac:dyDescent="0.3">
      <c r="A234" s="2" t="s">
        <v>375</v>
      </c>
      <c r="B234" s="15" t="s">
        <v>376</v>
      </c>
      <c r="C234" s="68">
        <f t="shared" ref="C234:D234" si="61">C235</f>
        <v>0</v>
      </c>
      <c r="D234" s="68">
        <f t="shared" si="61"/>
        <v>0</v>
      </c>
      <c r="E234" s="77" t="e">
        <f t="shared" si="50"/>
        <v>#DIV/0!</v>
      </c>
      <c r="F234" s="21"/>
      <c r="G234" s="21"/>
      <c r="H234" s="21"/>
    </row>
    <row r="235" spans="1:8" ht="35.25" hidden="1" customHeight="1" x14ac:dyDescent="0.3">
      <c r="A235" s="2" t="s">
        <v>377</v>
      </c>
      <c r="B235" s="15" t="s">
        <v>378</v>
      </c>
      <c r="C235" s="68">
        <v>0</v>
      </c>
      <c r="D235" s="68">
        <v>0</v>
      </c>
      <c r="E235" s="77" t="e">
        <f t="shared" si="50"/>
        <v>#DIV/0!</v>
      </c>
      <c r="F235" s="21"/>
      <c r="G235" s="21"/>
      <c r="H235" s="21"/>
    </row>
    <row r="236" spans="1:8" ht="24.75" customHeight="1" x14ac:dyDescent="0.3">
      <c r="A236" s="7" t="s">
        <v>379</v>
      </c>
      <c r="B236" s="17" t="s">
        <v>380</v>
      </c>
      <c r="C236" s="58">
        <f t="shared" ref="C236:D236" si="62">C237</f>
        <v>63858.080000000002</v>
      </c>
      <c r="D236" s="58">
        <f t="shared" si="62"/>
        <v>55308.100000000006</v>
      </c>
      <c r="E236" s="77">
        <f t="shared" si="50"/>
        <v>86.610966067254154</v>
      </c>
      <c r="F236" s="21"/>
      <c r="G236" s="21"/>
      <c r="H236" s="21"/>
    </row>
    <row r="237" spans="1:8" ht="24.75" customHeight="1" x14ac:dyDescent="0.3">
      <c r="A237" s="7" t="s">
        <v>381</v>
      </c>
      <c r="B237" s="17" t="s">
        <v>382</v>
      </c>
      <c r="C237" s="58">
        <f>SUM(C238:C284)</f>
        <v>63858.080000000002</v>
      </c>
      <c r="D237" s="58">
        <f>SUM(D238:D284)</f>
        <v>55308.100000000006</v>
      </c>
      <c r="E237" s="77">
        <f t="shared" si="50"/>
        <v>86.610966067254154</v>
      </c>
      <c r="F237" s="21"/>
      <c r="G237" s="21"/>
      <c r="H237" s="21"/>
    </row>
    <row r="238" spans="1:8" ht="148.5" hidden="1" customHeight="1" x14ac:dyDescent="0.3">
      <c r="A238" s="8" t="s">
        <v>381</v>
      </c>
      <c r="B238" s="17" t="s">
        <v>383</v>
      </c>
      <c r="C238" s="58"/>
      <c r="D238" s="58"/>
      <c r="E238" s="77" t="e">
        <f t="shared" si="50"/>
        <v>#DIV/0!</v>
      </c>
      <c r="F238" s="21"/>
      <c r="G238" s="21"/>
      <c r="H238" s="21"/>
    </row>
    <row r="239" spans="1:8" ht="113.25" hidden="1" customHeight="1" x14ac:dyDescent="0.3">
      <c r="A239" s="8" t="s">
        <v>381</v>
      </c>
      <c r="B239" s="17" t="s">
        <v>384</v>
      </c>
      <c r="C239" s="58"/>
      <c r="D239" s="58"/>
      <c r="E239" s="77" t="e">
        <f t="shared" si="50"/>
        <v>#DIV/0!</v>
      </c>
      <c r="F239" s="21"/>
      <c r="G239" s="21"/>
      <c r="H239" s="21"/>
    </row>
    <row r="240" spans="1:8" s="43" customFormat="1" ht="157.5" hidden="1" customHeight="1" x14ac:dyDescent="0.3">
      <c r="A240" s="8" t="s">
        <v>391</v>
      </c>
      <c r="B240" s="17" t="s">
        <v>397</v>
      </c>
      <c r="C240" s="58"/>
      <c r="D240" s="58"/>
      <c r="E240" s="77" t="e">
        <f t="shared" si="50"/>
        <v>#DIV/0!</v>
      </c>
      <c r="F240" s="21"/>
      <c r="G240" s="21"/>
      <c r="H240" s="21"/>
    </row>
    <row r="241" spans="1:8" s="43" customFormat="1" ht="113.25" hidden="1" customHeight="1" x14ac:dyDescent="0.3">
      <c r="A241" s="8" t="s">
        <v>381</v>
      </c>
      <c r="B241" s="17" t="s">
        <v>390</v>
      </c>
      <c r="C241" s="58"/>
      <c r="D241" s="58"/>
      <c r="E241" s="77" t="e">
        <f t="shared" si="50"/>
        <v>#DIV/0!</v>
      </c>
      <c r="F241" s="21"/>
      <c r="G241" s="21"/>
      <c r="H241" s="21"/>
    </row>
    <row r="242" spans="1:8" s="43" customFormat="1" ht="144" hidden="1" customHeight="1" x14ac:dyDescent="0.3">
      <c r="A242" s="8" t="s">
        <v>391</v>
      </c>
      <c r="B242" s="17" t="s">
        <v>392</v>
      </c>
      <c r="C242" s="58"/>
      <c r="D242" s="58"/>
      <c r="E242" s="77" t="e">
        <f t="shared" si="50"/>
        <v>#DIV/0!</v>
      </c>
      <c r="F242" s="21"/>
      <c r="G242" s="21"/>
      <c r="H242" s="21"/>
    </row>
    <row r="243" spans="1:8" s="43" customFormat="1" ht="147" hidden="1" customHeight="1" x14ac:dyDescent="0.3">
      <c r="A243" s="8" t="s">
        <v>391</v>
      </c>
      <c r="B243" s="17" t="s">
        <v>393</v>
      </c>
      <c r="C243" s="58"/>
      <c r="D243" s="58"/>
      <c r="E243" s="77" t="e">
        <f t="shared" si="50"/>
        <v>#DIV/0!</v>
      </c>
      <c r="F243" s="21"/>
      <c r="G243" s="21"/>
      <c r="H243" s="21"/>
    </row>
    <row r="244" spans="1:8" s="43" customFormat="1" ht="142.5" hidden="1" customHeight="1" x14ac:dyDescent="0.3">
      <c r="A244" s="8" t="s">
        <v>381</v>
      </c>
      <c r="B244" s="17" t="s">
        <v>399</v>
      </c>
      <c r="C244" s="58"/>
      <c r="D244" s="58"/>
      <c r="E244" s="77" t="e">
        <f t="shared" si="50"/>
        <v>#DIV/0!</v>
      </c>
      <c r="F244" s="21"/>
      <c r="G244" s="21"/>
      <c r="H244" s="21"/>
    </row>
    <row r="245" spans="1:8" s="43" customFormat="1" ht="113.25" hidden="1" customHeight="1" x14ac:dyDescent="0.3">
      <c r="A245" s="8" t="s">
        <v>391</v>
      </c>
      <c r="B245" s="17" t="s">
        <v>395</v>
      </c>
      <c r="C245" s="58"/>
      <c r="D245" s="58"/>
      <c r="E245" s="77" t="e">
        <f t="shared" si="50"/>
        <v>#DIV/0!</v>
      </c>
      <c r="F245" s="21"/>
      <c r="G245" s="21"/>
      <c r="H245" s="21"/>
    </row>
    <row r="246" spans="1:8" s="43" customFormat="1" ht="113.25" hidden="1" customHeight="1" x14ac:dyDescent="0.3">
      <c r="A246" s="8" t="s">
        <v>381</v>
      </c>
      <c r="B246" s="17" t="s">
        <v>402</v>
      </c>
      <c r="C246" s="69"/>
      <c r="D246" s="69"/>
      <c r="E246" s="77" t="e">
        <f t="shared" si="50"/>
        <v>#DIV/0!</v>
      </c>
      <c r="F246" s="21"/>
      <c r="G246" s="21"/>
      <c r="H246" s="21"/>
    </row>
    <row r="247" spans="1:8" s="43" customFormat="1" ht="113.25" hidden="1" customHeight="1" x14ac:dyDescent="0.3">
      <c r="A247" s="8" t="s">
        <v>391</v>
      </c>
      <c r="B247" s="17" t="s">
        <v>404</v>
      </c>
      <c r="C247" s="58"/>
      <c r="D247" s="58"/>
      <c r="E247" s="77" t="e">
        <f t="shared" si="50"/>
        <v>#DIV/0!</v>
      </c>
      <c r="F247" s="21"/>
      <c r="G247" s="21"/>
      <c r="H247" s="21"/>
    </row>
    <row r="248" spans="1:8" s="43" customFormat="1" ht="49.5" customHeight="1" x14ac:dyDescent="0.3">
      <c r="A248" s="8" t="s">
        <v>391</v>
      </c>
      <c r="B248" s="17" t="s">
        <v>609</v>
      </c>
      <c r="C248" s="58">
        <v>400</v>
      </c>
      <c r="D248" s="58">
        <v>400</v>
      </c>
      <c r="E248" s="77">
        <f t="shared" si="50"/>
        <v>100</v>
      </c>
      <c r="F248" s="21"/>
      <c r="G248" s="21"/>
      <c r="H248" s="21"/>
    </row>
    <row r="249" spans="1:8" s="43" customFormat="1" ht="45" hidden="1" customHeight="1" x14ac:dyDescent="0.3">
      <c r="A249" s="8" t="s">
        <v>381</v>
      </c>
      <c r="B249" s="17" t="s">
        <v>407</v>
      </c>
      <c r="C249" s="58">
        <v>0</v>
      </c>
      <c r="D249" s="58">
        <v>0</v>
      </c>
      <c r="E249" s="77" t="e">
        <f t="shared" si="50"/>
        <v>#DIV/0!</v>
      </c>
      <c r="F249" s="21"/>
      <c r="G249" s="21"/>
      <c r="H249" s="21"/>
    </row>
    <row r="250" spans="1:8" s="43" customFormat="1" ht="178.5" hidden="1" x14ac:dyDescent="0.3">
      <c r="A250" s="8" t="s">
        <v>381</v>
      </c>
      <c r="B250" s="17" t="s">
        <v>405</v>
      </c>
      <c r="C250" s="58"/>
      <c r="D250" s="58"/>
      <c r="E250" s="77" t="e">
        <f t="shared" si="50"/>
        <v>#DIV/0!</v>
      </c>
      <c r="F250" s="21"/>
      <c r="G250" s="21"/>
      <c r="H250" s="21"/>
    </row>
    <row r="251" spans="1:8" s="43" customFormat="1" ht="51" hidden="1" customHeight="1" x14ac:dyDescent="0.3">
      <c r="A251" s="8" t="s">
        <v>381</v>
      </c>
      <c r="B251" s="17" t="s">
        <v>406</v>
      </c>
      <c r="C251" s="58"/>
      <c r="D251" s="58"/>
      <c r="E251" s="77" t="e">
        <f t="shared" si="50"/>
        <v>#DIV/0!</v>
      </c>
      <c r="F251" s="21"/>
      <c r="G251" s="21"/>
      <c r="H251" s="21"/>
    </row>
    <row r="252" spans="1:8" s="43" customFormat="1" ht="37.5" hidden="1" customHeight="1" x14ac:dyDescent="0.3">
      <c r="A252" s="8" t="s">
        <v>381</v>
      </c>
      <c r="B252" s="17" t="s">
        <v>409</v>
      </c>
      <c r="C252" s="58"/>
      <c r="D252" s="58"/>
      <c r="E252" s="77" t="e">
        <f t="shared" si="50"/>
        <v>#DIV/0!</v>
      </c>
      <c r="F252" s="21"/>
      <c r="G252" s="21"/>
      <c r="H252" s="21"/>
    </row>
    <row r="253" spans="1:8" s="43" customFormat="1" ht="54" hidden="1" customHeight="1" x14ac:dyDescent="0.3">
      <c r="A253" s="8" t="s">
        <v>381</v>
      </c>
      <c r="B253" s="17" t="s">
        <v>410</v>
      </c>
      <c r="C253" s="58"/>
      <c r="D253" s="58"/>
      <c r="E253" s="77" t="e">
        <f t="shared" si="50"/>
        <v>#DIV/0!</v>
      </c>
      <c r="F253" s="21"/>
      <c r="G253" s="21"/>
      <c r="H253" s="21"/>
    </row>
    <row r="254" spans="1:8" s="43" customFormat="1" ht="113.25" customHeight="1" x14ac:dyDescent="0.3">
      <c r="A254" s="8" t="s">
        <v>391</v>
      </c>
      <c r="B254" s="17" t="s">
        <v>394</v>
      </c>
      <c r="C254" s="58">
        <f>4091.5-3537-8.8</f>
        <v>545.70000000000005</v>
      </c>
      <c r="D254" s="58">
        <f>4091.5-3537-8.8</f>
        <v>545.70000000000005</v>
      </c>
      <c r="E254" s="77">
        <f t="shared" si="50"/>
        <v>100</v>
      </c>
      <c r="F254" s="21"/>
      <c r="G254" s="21"/>
      <c r="H254" s="21"/>
    </row>
    <row r="255" spans="1:8" ht="105" customHeight="1" x14ac:dyDescent="0.3">
      <c r="A255" s="8" t="s">
        <v>381</v>
      </c>
      <c r="B255" s="17" t="s">
        <v>385</v>
      </c>
      <c r="C255" s="58">
        <f>4071.1-380.4+864.08</f>
        <v>4554.78</v>
      </c>
      <c r="D255" s="58">
        <v>4547.6000000000004</v>
      </c>
      <c r="E255" s="77">
        <f t="shared" si="50"/>
        <v>99.842363407233734</v>
      </c>
      <c r="F255" s="21"/>
      <c r="G255" s="21"/>
      <c r="H255" s="21"/>
    </row>
    <row r="256" spans="1:8" ht="150.75" customHeight="1" x14ac:dyDescent="0.3">
      <c r="A256" s="8" t="s">
        <v>381</v>
      </c>
      <c r="B256" s="17" t="s">
        <v>386</v>
      </c>
      <c r="C256" s="58">
        <f>7339.9+4072.3</f>
        <v>11412.2</v>
      </c>
      <c r="D256" s="58">
        <f>7339.9+4072.3</f>
        <v>11412.2</v>
      </c>
      <c r="E256" s="77">
        <f t="shared" si="50"/>
        <v>100</v>
      </c>
      <c r="F256" s="21"/>
      <c r="G256" s="21"/>
      <c r="H256" s="21"/>
    </row>
    <row r="257" spans="1:8" s="43" customFormat="1" ht="39" customHeight="1" x14ac:dyDescent="0.3">
      <c r="A257" s="8" t="s">
        <v>381</v>
      </c>
      <c r="B257" s="36" t="s">
        <v>582</v>
      </c>
      <c r="C257" s="58">
        <f>1811.2-609.5</f>
        <v>1201.7</v>
      </c>
      <c r="D257" s="58">
        <f>1811.2-609.5</f>
        <v>1201.7</v>
      </c>
      <c r="E257" s="77">
        <f t="shared" si="50"/>
        <v>100</v>
      </c>
      <c r="F257" s="21"/>
      <c r="G257" s="21"/>
      <c r="H257" s="21"/>
    </row>
    <row r="258" spans="1:8" ht="128.25" hidden="1" customHeight="1" x14ac:dyDescent="0.3">
      <c r="A258" s="8" t="s">
        <v>381</v>
      </c>
      <c r="B258" s="17" t="s">
        <v>387</v>
      </c>
      <c r="C258" s="58"/>
      <c r="D258" s="58"/>
      <c r="E258" s="77" t="e">
        <f t="shared" si="50"/>
        <v>#DIV/0!</v>
      </c>
      <c r="F258" s="21"/>
      <c r="G258" s="21"/>
      <c r="H258" s="21"/>
    </row>
    <row r="259" spans="1:8" ht="142.5" customHeight="1" x14ac:dyDescent="0.3">
      <c r="A259" s="8" t="s">
        <v>381</v>
      </c>
      <c r="B259" s="17" t="s">
        <v>388</v>
      </c>
      <c r="C259" s="58">
        <f>1121+646.3</f>
        <v>1767.3</v>
      </c>
      <c r="D259" s="58">
        <v>785</v>
      </c>
      <c r="E259" s="77">
        <f t="shared" si="50"/>
        <v>44.418038816273416</v>
      </c>
      <c r="F259" s="21"/>
      <c r="G259" s="21"/>
      <c r="H259" s="21"/>
    </row>
    <row r="260" spans="1:8" ht="152.25" customHeight="1" x14ac:dyDescent="0.3">
      <c r="A260" s="8" t="s">
        <v>381</v>
      </c>
      <c r="B260" s="17" t="s">
        <v>389</v>
      </c>
      <c r="C260" s="58">
        <v>3537</v>
      </c>
      <c r="D260" s="58">
        <v>3537</v>
      </c>
      <c r="E260" s="77">
        <f t="shared" si="50"/>
        <v>100</v>
      </c>
      <c r="F260" s="21"/>
      <c r="G260" s="21"/>
      <c r="H260" s="21"/>
    </row>
    <row r="261" spans="1:8" ht="98.25" hidden="1" customHeight="1" x14ac:dyDescent="0.3">
      <c r="A261" s="8" t="s">
        <v>381</v>
      </c>
      <c r="B261" s="17" t="s">
        <v>396</v>
      </c>
      <c r="C261" s="82"/>
      <c r="D261" s="76"/>
      <c r="E261" s="77" t="e">
        <f t="shared" si="50"/>
        <v>#DIV/0!</v>
      </c>
      <c r="F261" s="21"/>
      <c r="G261" s="21"/>
      <c r="H261" s="21"/>
    </row>
    <row r="262" spans="1:8" ht="101.25" hidden="1" customHeight="1" x14ac:dyDescent="0.3">
      <c r="A262" s="8" t="s">
        <v>381</v>
      </c>
      <c r="B262" s="17" t="s">
        <v>398</v>
      </c>
      <c r="C262" s="82"/>
      <c r="D262" s="76"/>
      <c r="E262" s="77" t="e">
        <f t="shared" si="50"/>
        <v>#DIV/0!</v>
      </c>
      <c r="F262" s="21"/>
      <c r="G262" s="21"/>
      <c r="H262" s="21"/>
    </row>
    <row r="263" spans="1:8" ht="136.5" hidden="1" customHeight="1" x14ac:dyDescent="0.3">
      <c r="A263" s="8" t="s">
        <v>381</v>
      </c>
      <c r="B263" s="17" t="s">
        <v>400</v>
      </c>
      <c r="C263" s="82"/>
      <c r="D263" s="76"/>
      <c r="E263" s="77" t="e">
        <f t="shared" si="50"/>
        <v>#DIV/0!</v>
      </c>
      <c r="F263" s="21"/>
      <c r="G263" s="21"/>
      <c r="H263" s="21"/>
    </row>
    <row r="264" spans="1:8" ht="117" customHeight="1" x14ac:dyDescent="0.3">
      <c r="A264" s="8" t="s">
        <v>381</v>
      </c>
      <c r="B264" s="17" t="s">
        <v>401</v>
      </c>
      <c r="C264" s="58">
        <v>41.9</v>
      </c>
      <c r="D264" s="58">
        <v>0</v>
      </c>
      <c r="E264" s="77">
        <f t="shared" ref="E264:E327" si="63">D264/C264*100</f>
        <v>0</v>
      </c>
      <c r="F264" s="21"/>
      <c r="G264" s="21"/>
      <c r="H264" s="21"/>
    </row>
    <row r="265" spans="1:8" ht="104.25" customHeight="1" x14ac:dyDescent="0.3">
      <c r="A265" s="8" t="s">
        <v>381</v>
      </c>
      <c r="B265" s="17" t="s">
        <v>580</v>
      </c>
      <c r="C265" s="58">
        <f>3.1-0.1</f>
        <v>3</v>
      </c>
      <c r="D265" s="58">
        <f>3.1-0.1</f>
        <v>3</v>
      </c>
      <c r="E265" s="77">
        <f t="shared" si="63"/>
        <v>100</v>
      </c>
      <c r="F265" s="21"/>
      <c r="G265" s="21"/>
      <c r="H265" s="21"/>
    </row>
    <row r="266" spans="1:8" ht="145.5" hidden="1" customHeight="1" x14ac:dyDescent="0.3">
      <c r="A266" s="8" t="s">
        <v>381</v>
      </c>
      <c r="B266" s="17" t="s">
        <v>403</v>
      </c>
      <c r="C266" s="58"/>
      <c r="D266" s="58"/>
      <c r="E266" s="77" t="e">
        <f t="shared" si="63"/>
        <v>#DIV/0!</v>
      </c>
      <c r="F266" s="21"/>
      <c r="G266" s="21"/>
      <c r="H266" s="21"/>
    </row>
    <row r="267" spans="1:8" ht="92.25" hidden="1" customHeight="1" x14ac:dyDescent="0.3">
      <c r="A267" s="8" t="s">
        <v>381</v>
      </c>
      <c r="B267" s="17" t="s">
        <v>494</v>
      </c>
      <c r="C267" s="58"/>
      <c r="D267" s="58"/>
      <c r="E267" s="77" t="e">
        <f t="shared" si="63"/>
        <v>#DIV/0!</v>
      </c>
      <c r="F267" s="21"/>
      <c r="G267" s="21"/>
      <c r="H267" s="21"/>
    </row>
    <row r="268" spans="1:8" ht="68.25" customHeight="1" x14ac:dyDescent="0.3">
      <c r="A268" s="8" t="s">
        <v>381</v>
      </c>
      <c r="B268" s="17" t="s">
        <v>408</v>
      </c>
      <c r="C268" s="58">
        <f>49.8-49.8</f>
        <v>0</v>
      </c>
      <c r="D268" s="58">
        <f>49.8-49.8</f>
        <v>0</v>
      </c>
      <c r="E268" s="77"/>
      <c r="F268" s="21"/>
      <c r="G268" s="21"/>
      <c r="H268" s="21"/>
    </row>
    <row r="269" spans="1:8" ht="93" hidden="1" customHeight="1" x14ac:dyDescent="0.3">
      <c r="A269" s="8" t="s">
        <v>381</v>
      </c>
      <c r="B269" s="17" t="s">
        <v>411</v>
      </c>
      <c r="C269" s="58"/>
      <c r="D269" s="58"/>
      <c r="E269" s="77" t="e">
        <f t="shared" si="63"/>
        <v>#DIV/0!</v>
      </c>
      <c r="F269" s="21"/>
      <c r="G269" s="21"/>
      <c r="H269" s="21"/>
    </row>
    <row r="270" spans="1:8" ht="122.25" hidden="1" customHeight="1" x14ac:dyDescent="0.3">
      <c r="A270" s="8" t="s">
        <v>381</v>
      </c>
      <c r="B270" s="17" t="s">
        <v>412</v>
      </c>
      <c r="C270" s="58"/>
      <c r="D270" s="58"/>
      <c r="E270" s="77" t="e">
        <f t="shared" si="63"/>
        <v>#DIV/0!</v>
      </c>
      <c r="F270" s="21"/>
      <c r="G270" s="21"/>
      <c r="H270" s="21"/>
    </row>
    <row r="271" spans="1:8" ht="53.25" customHeight="1" x14ac:dyDescent="0.3">
      <c r="A271" s="8" t="s">
        <v>381</v>
      </c>
      <c r="B271" s="17" t="s">
        <v>499</v>
      </c>
      <c r="C271" s="58">
        <v>300</v>
      </c>
      <c r="D271" s="58">
        <v>300</v>
      </c>
      <c r="E271" s="77">
        <f t="shared" si="63"/>
        <v>100</v>
      </c>
      <c r="F271" s="21"/>
      <c r="G271" s="21"/>
      <c r="H271" s="21"/>
    </row>
    <row r="272" spans="1:8" ht="55.5" hidden="1" customHeight="1" x14ac:dyDescent="0.3">
      <c r="A272" s="8" t="s">
        <v>381</v>
      </c>
      <c r="B272" s="17" t="s">
        <v>501</v>
      </c>
      <c r="C272" s="58"/>
      <c r="D272" s="58"/>
      <c r="E272" s="77" t="e">
        <f t="shared" si="63"/>
        <v>#DIV/0!</v>
      </c>
      <c r="F272" s="21"/>
      <c r="G272" s="21"/>
      <c r="H272" s="21"/>
    </row>
    <row r="273" spans="1:8" ht="60" hidden="1" customHeight="1" x14ac:dyDescent="0.3">
      <c r="A273" s="8" t="s">
        <v>381</v>
      </c>
      <c r="B273" s="17" t="s">
        <v>502</v>
      </c>
      <c r="C273" s="58"/>
      <c r="D273" s="58"/>
      <c r="E273" s="77" t="e">
        <f t="shared" si="63"/>
        <v>#DIV/0!</v>
      </c>
      <c r="F273" s="21"/>
      <c r="G273" s="21"/>
      <c r="H273" s="21"/>
    </row>
    <row r="274" spans="1:8" ht="51.75" hidden="1" customHeight="1" x14ac:dyDescent="0.3">
      <c r="A274" s="8" t="s">
        <v>381</v>
      </c>
      <c r="B274" s="17" t="s">
        <v>510</v>
      </c>
      <c r="C274" s="58"/>
      <c r="D274" s="58"/>
      <c r="E274" s="77" t="e">
        <f t="shared" si="63"/>
        <v>#DIV/0!</v>
      </c>
      <c r="F274" s="21"/>
      <c r="G274" s="21"/>
      <c r="H274" s="21"/>
    </row>
    <row r="275" spans="1:8" ht="70.5" customHeight="1" x14ac:dyDescent="0.3">
      <c r="A275" s="8" t="s">
        <v>381</v>
      </c>
      <c r="B275" s="17" t="s">
        <v>515</v>
      </c>
      <c r="C275" s="58">
        <v>553.4</v>
      </c>
      <c r="D275" s="58">
        <v>553.4</v>
      </c>
      <c r="E275" s="77">
        <f t="shared" si="63"/>
        <v>100</v>
      </c>
      <c r="F275" s="21"/>
      <c r="G275" s="21"/>
      <c r="H275" s="21"/>
    </row>
    <row r="276" spans="1:8" ht="95.25" hidden="1" customHeight="1" x14ac:dyDescent="0.3">
      <c r="A276" s="8" t="s">
        <v>381</v>
      </c>
      <c r="B276" s="17" t="s">
        <v>519</v>
      </c>
      <c r="C276" s="58"/>
      <c r="D276" s="58"/>
      <c r="E276" s="77" t="e">
        <f t="shared" si="63"/>
        <v>#DIV/0!</v>
      </c>
      <c r="F276" s="21"/>
      <c r="G276" s="21"/>
      <c r="H276" s="21"/>
    </row>
    <row r="277" spans="1:8" ht="42.75" hidden="1" customHeight="1" x14ac:dyDescent="0.3">
      <c r="A277" s="8" t="s">
        <v>381</v>
      </c>
      <c r="B277" s="17" t="s">
        <v>511</v>
      </c>
      <c r="C277" s="58"/>
      <c r="D277" s="58"/>
      <c r="E277" s="77" t="e">
        <f t="shared" si="63"/>
        <v>#DIV/0!</v>
      </c>
      <c r="F277" s="21"/>
      <c r="G277" s="21"/>
      <c r="H277" s="21"/>
    </row>
    <row r="278" spans="1:8" ht="56.25" customHeight="1" x14ac:dyDescent="0.3">
      <c r="A278" s="8" t="s">
        <v>512</v>
      </c>
      <c r="B278" s="17" t="s">
        <v>513</v>
      </c>
      <c r="C278" s="58">
        <v>171.3</v>
      </c>
      <c r="D278" s="58">
        <v>171.3</v>
      </c>
      <c r="E278" s="77">
        <f t="shared" si="63"/>
        <v>100</v>
      </c>
      <c r="F278" s="21"/>
      <c r="G278" s="21"/>
      <c r="H278" s="21"/>
    </row>
    <row r="279" spans="1:8" ht="45.75" hidden="1" customHeight="1" x14ac:dyDescent="0.3">
      <c r="A279" s="8" t="s">
        <v>512</v>
      </c>
      <c r="B279" s="17" t="s">
        <v>514</v>
      </c>
      <c r="C279" s="58"/>
      <c r="D279" s="58"/>
      <c r="E279" s="77" t="e">
        <f t="shared" si="63"/>
        <v>#DIV/0!</v>
      </c>
      <c r="F279" s="21"/>
      <c r="G279" s="21"/>
      <c r="H279" s="21"/>
    </row>
    <row r="280" spans="1:8" ht="56.25" hidden="1" customHeight="1" x14ac:dyDescent="0.3">
      <c r="A280" s="37" t="s">
        <v>512</v>
      </c>
      <c r="B280" s="44" t="s">
        <v>517</v>
      </c>
      <c r="C280" s="58"/>
      <c r="D280" s="58"/>
      <c r="E280" s="77" t="e">
        <f t="shared" si="63"/>
        <v>#DIV/0!</v>
      </c>
      <c r="F280" s="21"/>
      <c r="G280" s="21"/>
      <c r="H280" s="21"/>
    </row>
    <row r="281" spans="1:8" ht="51.75" customHeight="1" x14ac:dyDescent="0.3">
      <c r="A281" s="37" t="s">
        <v>512</v>
      </c>
      <c r="B281" s="50" t="s">
        <v>518</v>
      </c>
      <c r="C281" s="67">
        <v>12579</v>
      </c>
      <c r="D281" s="89">
        <v>5060.3999999999996</v>
      </c>
      <c r="E281" s="77">
        <f t="shared" si="63"/>
        <v>40.228953016932984</v>
      </c>
      <c r="F281" s="21"/>
      <c r="G281" s="21"/>
      <c r="H281" s="21"/>
    </row>
    <row r="282" spans="1:8" s="43" customFormat="1" ht="34.5" hidden="1" customHeight="1" x14ac:dyDescent="0.3">
      <c r="A282" s="37" t="s">
        <v>512</v>
      </c>
      <c r="B282" s="50" t="s">
        <v>589</v>
      </c>
      <c r="C282" s="67">
        <f>793000-793000</f>
        <v>0</v>
      </c>
      <c r="D282" s="89">
        <f>793000-793000</f>
        <v>0</v>
      </c>
      <c r="E282" s="77" t="e">
        <f t="shared" si="63"/>
        <v>#DIV/0!</v>
      </c>
      <c r="F282" s="21"/>
      <c r="G282" s="21"/>
      <c r="H282" s="21"/>
    </row>
    <row r="283" spans="1:8" ht="52.5" customHeight="1" x14ac:dyDescent="0.3">
      <c r="A283" s="37" t="s">
        <v>381</v>
      </c>
      <c r="B283" s="44" t="s">
        <v>505</v>
      </c>
      <c r="C283" s="58">
        <f>150+131.5</f>
        <v>281.5</v>
      </c>
      <c r="D283" s="58">
        <f>150+131.5</f>
        <v>281.5</v>
      </c>
      <c r="E283" s="77">
        <f t="shared" si="63"/>
        <v>100</v>
      </c>
      <c r="F283" s="21"/>
      <c r="G283" s="21"/>
      <c r="H283" s="21"/>
    </row>
    <row r="284" spans="1:8" s="43" customFormat="1" ht="52.5" customHeight="1" x14ac:dyDescent="0.3">
      <c r="A284" s="37" t="s">
        <v>381</v>
      </c>
      <c r="B284" s="54" t="s">
        <v>606</v>
      </c>
      <c r="C284" s="58">
        <v>26509.3</v>
      </c>
      <c r="D284" s="58">
        <v>26509.3</v>
      </c>
      <c r="E284" s="77">
        <f t="shared" si="63"/>
        <v>100</v>
      </c>
      <c r="F284" s="21"/>
      <c r="G284" s="21"/>
      <c r="H284" s="21"/>
    </row>
    <row r="285" spans="1:8" s="43" customFormat="1" ht="52.5" hidden="1" customHeight="1" x14ac:dyDescent="0.3">
      <c r="A285" s="37" t="s">
        <v>381</v>
      </c>
      <c r="B285" s="44"/>
      <c r="C285" s="58"/>
      <c r="D285" s="58"/>
      <c r="E285" s="77" t="e">
        <f t="shared" si="63"/>
        <v>#DIV/0!</v>
      </c>
      <c r="F285" s="21"/>
      <c r="G285" s="21"/>
      <c r="H285" s="21"/>
    </row>
    <row r="286" spans="1:8" ht="37.5" customHeight="1" x14ac:dyDescent="0.3">
      <c r="A286" s="6" t="s">
        <v>413</v>
      </c>
      <c r="B286" s="18" t="s">
        <v>414</v>
      </c>
      <c r="C286" s="66">
        <f>C287+C347+C349+C353+C355</f>
        <v>266817.59999999998</v>
      </c>
      <c r="D286" s="66">
        <f>D287+D347+D349+D353+D355</f>
        <v>266817.59999999998</v>
      </c>
      <c r="E286" s="77">
        <f t="shared" si="63"/>
        <v>100</v>
      </c>
      <c r="F286" s="21"/>
      <c r="G286" s="21"/>
      <c r="H286" s="21"/>
    </row>
    <row r="287" spans="1:8" ht="30.75" customHeight="1" x14ac:dyDescent="0.3">
      <c r="A287" s="7" t="s">
        <v>415</v>
      </c>
      <c r="B287" s="17" t="s">
        <v>416</v>
      </c>
      <c r="C287" s="58">
        <f t="shared" ref="C287:D287" si="64">C288</f>
        <v>24188.3</v>
      </c>
      <c r="D287" s="58">
        <f t="shared" si="64"/>
        <v>24188.3</v>
      </c>
      <c r="E287" s="77">
        <f t="shared" si="63"/>
        <v>100</v>
      </c>
      <c r="F287" s="21"/>
      <c r="G287" s="21"/>
      <c r="H287" s="21"/>
    </row>
    <row r="288" spans="1:8" ht="36" customHeight="1" x14ac:dyDescent="0.3">
      <c r="A288" s="7" t="s">
        <v>417</v>
      </c>
      <c r="B288" s="17" t="s">
        <v>418</v>
      </c>
      <c r="C288" s="58">
        <f t="shared" ref="C288:D288" si="65">C289+C290+C291+C295+C298+C302+C305+C308+C311+C312+C313+C321+C324+C327+C328+C329+C344</f>
        <v>24188.3</v>
      </c>
      <c r="D288" s="58">
        <f t="shared" si="65"/>
        <v>24188.3</v>
      </c>
      <c r="E288" s="77">
        <f t="shared" si="63"/>
        <v>100</v>
      </c>
      <c r="F288" s="21"/>
      <c r="G288" s="21"/>
      <c r="H288" s="21"/>
    </row>
    <row r="289" spans="1:8" ht="122.25" customHeight="1" x14ac:dyDescent="0.3">
      <c r="A289" s="7" t="s">
        <v>417</v>
      </c>
      <c r="B289" s="17" t="s">
        <v>419</v>
      </c>
      <c r="C289" s="58">
        <v>1258.7</v>
      </c>
      <c r="D289" s="58">
        <v>1258.7</v>
      </c>
      <c r="E289" s="77">
        <f t="shared" si="63"/>
        <v>100</v>
      </c>
      <c r="F289" s="21"/>
      <c r="G289" s="21"/>
      <c r="H289" s="21"/>
    </row>
    <row r="290" spans="1:8" ht="72.75" customHeight="1" x14ac:dyDescent="0.3">
      <c r="A290" s="7" t="s">
        <v>417</v>
      </c>
      <c r="B290" s="17" t="s">
        <v>420</v>
      </c>
      <c r="C290" s="58">
        <v>1072.8</v>
      </c>
      <c r="D290" s="58">
        <v>1072.8</v>
      </c>
      <c r="E290" s="77">
        <f t="shared" si="63"/>
        <v>100</v>
      </c>
      <c r="F290" s="21"/>
      <c r="G290" s="21"/>
      <c r="H290" s="21"/>
    </row>
    <row r="291" spans="1:8" ht="112.5" hidden="1" customHeight="1" x14ac:dyDescent="0.3">
      <c r="A291" s="7" t="s">
        <v>417</v>
      </c>
      <c r="B291" s="17" t="s">
        <v>421</v>
      </c>
      <c r="C291" s="70"/>
      <c r="D291" s="70"/>
      <c r="E291" s="77" t="e">
        <f t="shared" si="63"/>
        <v>#DIV/0!</v>
      </c>
      <c r="F291" s="21"/>
      <c r="G291" s="21"/>
      <c r="H291" s="21"/>
    </row>
    <row r="292" spans="1:8" s="43" customFormat="1" hidden="1" x14ac:dyDescent="0.3">
      <c r="A292" s="7"/>
      <c r="B292" s="44"/>
      <c r="C292" s="58"/>
      <c r="D292" s="58"/>
      <c r="E292" s="77" t="e">
        <f t="shared" si="63"/>
        <v>#DIV/0!</v>
      </c>
      <c r="F292" s="21"/>
      <c r="G292" s="21"/>
      <c r="H292" s="21"/>
    </row>
    <row r="293" spans="1:8" s="43" customFormat="1" hidden="1" x14ac:dyDescent="0.3">
      <c r="A293" s="7"/>
      <c r="B293" s="44"/>
      <c r="C293" s="58"/>
      <c r="D293" s="58"/>
      <c r="E293" s="77" t="e">
        <f t="shared" si="63"/>
        <v>#DIV/0!</v>
      </c>
      <c r="F293" s="21"/>
      <c r="G293" s="21"/>
      <c r="H293" s="21"/>
    </row>
    <row r="294" spans="1:8" s="43" customFormat="1" hidden="1" x14ac:dyDescent="0.3">
      <c r="A294" s="7"/>
      <c r="B294" s="44"/>
      <c r="C294" s="58"/>
      <c r="D294" s="58"/>
      <c r="E294" s="77" t="e">
        <f t="shared" si="63"/>
        <v>#DIV/0!</v>
      </c>
      <c r="F294" s="21"/>
      <c r="G294" s="21"/>
      <c r="H294" s="21"/>
    </row>
    <row r="295" spans="1:8" ht="115.5" customHeight="1" x14ac:dyDescent="0.3">
      <c r="A295" s="7" t="s">
        <v>417</v>
      </c>
      <c r="B295" s="17" t="s">
        <v>422</v>
      </c>
      <c r="C295" s="58">
        <v>473.7</v>
      </c>
      <c r="D295" s="58">
        <v>473.7</v>
      </c>
      <c r="E295" s="77">
        <f t="shared" si="63"/>
        <v>100</v>
      </c>
      <c r="F295" s="21"/>
      <c r="G295" s="21"/>
      <c r="H295" s="21"/>
    </row>
    <row r="296" spans="1:8" s="43" customFormat="1" hidden="1" x14ac:dyDescent="0.3">
      <c r="A296" s="7"/>
      <c r="B296" s="44"/>
      <c r="C296" s="58">
        <v>430.6</v>
      </c>
      <c r="D296" s="58">
        <v>430.6</v>
      </c>
      <c r="E296" s="77">
        <f t="shared" si="63"/>
        <v>100</v>
      </c>
      <c r="F296" s="21"/>
      <c r="G296" s="21"/>
      <c r="H296" s="21"/>
    </row>
    <row r="297" spans="1:8" s="43" customFormat="1" hidden="1" x14ac:dyDescent="0.3">
      <c r="A297" s="7"/>
      <c r="B297" s="44"/>
      <c r="C297" s="58">
        <v>43.1</v>
      </c>
      <c r="D297" s="58">
        <v>43.1</v>
      </c>
      <c r="E297" s="77">
        <f t="shared" si="63"/>
        <v>100</v>
      </c>
      <c r="F297" s="21"/>
      <c r="G297" s="21"/>
      <c r="H297" s="21"/>
    </row>
    <row r="298" spans="1:8" ht="124.5" hidden="1" customHeight="1" x14ac:dyDescent="0.3">
      <c r="A298" s="7" t="s">
        <v>417</v>
      </c>
      <c r="B298" s="17" t="s">
        <v>572</v>
      </c>
      <c r="C298" s="70"/>
      <c r="D298" s="70"/>
      <c r="E298" s="77" t="e">
        <f t="shared" si="63"/>
        <v>#DIV/0!</v>
      </c>
      <c r="F298" s="21"/>
      <c r="G298" s="21"/>
      <c r="H298" s="21"/>
    </row>
    <row r="299" spans="1:8" s="43" customFormat="1" hidden="1" x14ac:dyDescent="0.3">
      <c r="A299" s="7"/>
      <c r="B299" s="44"/>
      <c r="C299" s="58"/>
      <c r="D299" s="58"/>
      <c r="E299" s="77" t="e">
        <f t="shared" si="63"/>
        <v>#DIV/0!</v>
      </c>
      <c r="F299" s="21"/>
      <c r="G299" s="21"/>
      <c r="H299" s="21"/>
    </row>
    <row r="300" spans="1:8" s="43" customFormat="1" hidden="1" x14ac:dyDescent="0.3">
      <c r="A300" s="7"/>
      <c r="B300" s="44"/>
      <c r="C300" s="58"/>
      <c r="D300" s="58"/>
      <c r="E300" s="77" t="e">
        <f t="shared" si="63"/>
        <v>#DIV/0!</v>
      </c>
      <c r="F300" s="21"/>
      <c r="G300" s="21"/>
      <c r="H300" s="21"/>
    </row>
    <row r="301" spans="1:8" s="43" customFormat="1" hidden="1" x14ac:dyDescent="0.3">
      <c r="A301" s="7"/>
      <c r="B301" s="44"/>
      <c r="C301" s="58"/>
      <c r="D301" s="58"/>
      <c r="E301" s="77" t="e">
        <f t="shared" si="63"/>
        <v>#DIV/0!</v>
      </c>
      <c r="F301" s="21"/>
      <c r="G301" s="21"/>
      <c r="H301" s="21"/>
    </row>
    <row r="302" spans="1:8" ht="116.25" hidden="1" customHeight="1" x14ac:dyDescent="0.3">
      <c r="A302" s="7" t="s">
        <v>417</v>
      </c>
      <c r="B302" s="17" t="s">
        <v>423</v>
      </c>
      <c r="C302" s="70"/>
      <c r="D302" s="70"/>
      <c r="E302" s="77" t="e">
        <f t="shared" si="63"/>
        <v>#DIV/0!</v>
      </c>
      <c r="F302" s="21"/>
      <c r="G302" s="21"/>
      <c r="H302" s="21"/>
    </row>
    <row r="303" spans="1:8" s="43" customFormat="1" hidden="1" x14ac:dyDescent="0.3">
      <c r="A303" s="7"/>
      <c r="B303" s="16"/>
      <c r="C303" s="58"/>
      <c r="D303" s="58"/>
      <c r="E303" s="77" t="e">
        <f t="shared" si="63"/>
        <v>#DIV/0!</v>
      </c>
      <c r="F303" s="21"/>
      <c r="G303" s="21"/>
      <c r="H303" s="21"/>
    </row>
    <row r="304" spans="1:8" s="43" customFormat="1" hidden="1" x14ac:dyDescent="0.3">
      <c r="A304" s="7"/>
      <c r="B304" s="16"/>
      <c r="C304" s="58"/>
      <c r="D304" s="58"/>
      <c r="E304" s="77" t="e">
        <f t="shared" si="63"/>
        <v>#DIV/0!</v>
      </c>
      <c r="F304" s="21"/>
      <c r="G304" s="21"/>
      <c r="H304" s="21"/>
    </row>
    <row r="305" spans="1:11" ht="115.5" customHeight="1" x14ac:dyDescent="0.3">
      <c r="A305" s="7" t="s">
        <v>417</v>
      </c>
      <c r="B305" s="17" t="s">
        <v>424</v>
      </c>
      <c r="C305" s="58">
        <v>3156.9</v>
      </c>
      <c r="D305" s="58">
        <v>3156.9</v>
      </c>
      <c r="E305" s="77">
        <f t="shared" si="63"/>
        <v>100</v>
      </c>
      <c r="F305" s="21"/>
      <c r="G305" s="21"/>
      <c r="H305" s="21"/>
    </row>
    <row r="306" spans="1:11" s="43" customFormat="1" hidden="1" x14ac:dyDescent="0.3">
      <c r="A306" s="7"/>
      <c r="B306" s="44"/>
      <c r="C306" s="58">
        <v>2869.9</v>
      </c>
      <c r="D306" s="58">
        <v>2869.9</v>
      </c>
      <c r="E306" s="77">
        <f t="shared" si="63"/>
        <v>100</v>
      </c>
      <c r="F306" s="21"/>
      <c r="G306" s="21"/>
      <c r="H306" s="21"/>
    </row>
    <row r="307" spans="1:11" s="43" customFormat="1" hidden="1" x14ac:dyDescent="0.3">
      <c r="A307" s="7"/>
      <c r="B307" s="44"/>
      <c r="C307" s="58">
        <v>287</v>
      </c>
      <c r="D307" s="58">
        <v>287</v>
      </c>
      <c r="E307" s="77">
        <f t="shared" si="63"/>
        <v>100</v>
      </c>
      <c r="F307" s="21"/>
      <c r="G307" s="21"/>
      <c r="H307" s="21"/>
    </row>
    <row r="308" spans="1:11" ht="169.5" customHeight="1" x14ac:dyDescent="0.3">
      <c r="A308" s="7" t="s">
        <v>417</v>
      </c>
      <c r="B308" s="17" t="s">
        <v>425</v>
      </c>
      <c r="C308" s="58">
        <v>789.2</v>
      </c>
      <c r="D308" s="58">
        <v>789.2</v>
      </c>
      <c r="E308" s="77">
        <f t="shared" si="63"/>
        <v>100</v>
      </c>
      <c r="F308" s="21"/>
      <c r="G308" s="21"/>
      <c r="H308" s="21"/>
      <c r="I308" s="21"/>
      <c r="J308" s="21"/>
      <c r="K308" s="21"/>
    </row>
    <row r="309" spans="1:11" s="43" customFormat="1" hidden="1" x14ac:dyDescent="0.3">
      <c r="A309" s="7"/>
      <c r="B309" s="44"/>
      <c r="C309" s="58">
        <v>717.5</v>
      </c>
      <c r="D309" s="58">
        <v>717.5</v>
      </c>
      <c r="E309" s="77">
        <f t="shared" si="63"/>
        <v>100</v>
      </c>
      <c r="F309" s="21"/>
      <c r="G309" s="21"/>
      <c r="H309" s="21"/>
      <c r="I309" s="21"/>
      <c r="J309" s="21"/>
      <c r="K309" s="21"/>
    </row>
    <row r="310" spans="1:11" s="43" customFormat="1" hidden="1" x14ac:dyDescent="0.3">
      <c r="A310" s="7"/>
      <c r="B310" s="44"/>
      <c r="C310" s="58">
        <v>71.7</v>
      </c>
      <c r="D310" s="58">
        <v>71.7</v>
      </c>
      <c r="E310" s="77">
        <f t="shared" si="63"/>
        <v>100</v>
      </c>
      <c r="F310" s="21"/>
      <c r="G310" s="21"/>
      <c r="H310" s="21"/>
      <c r="I310" s="21"/>
      <c r="J310" s="21"/>
      <c r="K310" s="21"/>
    </row>
    <row r="311" spans="1:11" ht="87.75" hidden="1" customHeight="1" x14ac:dyDescent="0.3">
      <c r="A311" s="7" t="s">
        <v>417</v>
      </c>
      <c r="B311" s="17" t="s">
        <v>426</v>
      </c>
      <c r="C311" s="70"/>
      <c r="D311" s="70"/>
      <c r="E311" s="77" t="e">
        <f t="shared" si="63"/>
        <v>#DIV/0!</v>
      </c>
      <c r="F311" s="21"/>
      <c r="G311" s="21"/>
      <c r="H311" s="21"/>
      <c r="I311" s="21"/>
      <c r="J311" s="21"/>
      <c r="K311" s="21"/>
    </row>
    <row r="312" spans="1:11" ht="102" hidden="1" customHeight="1" x14ac:dyDescent="0.3">
      <c r="A312" s="7" t="s">
        <v>417</v>
      </c>
      <c r="B312" s="17" t="s">
        <v>427</v>
      </c>
      <c r="C312" s="70"/>
      <c r="D312" s="70"/>
      <c r="E312" s="77" t="e">
        <f t="shared" si="63"/>
        <v>#DIV/0!</v>
      </c>
      <c r="F312" s="21"/>
      <c r="G312" s="21"/>
      <c r="H312" s="21"/>
      <c r="I312" s="21"/>
      <c r="J312" s="21"/>
      <c r="K312" s="21"/>
    </row>
    <row r="313" spans="1:11" ht="114" customHeight="1" x14ac:dyDescent="0.3">
      <c r="A313" s="7" t="s">
        <v>417</v>
      </c>
      <c r="B313" s="17" t="s">
        <v>428</v>
      </c>
      <c r="C313" s="58">
        <f>13568.4-1133.7</f>
        <v>12434.699999999999</v>
      </c>
      <c r="D313" s="58">
        <f>13568.4-1133.7</f>
        <v>12434.699999999999</v>
      </c>
      <c r="E313" s="77">
        <f t="shared" si="63"/>
        <v>100</v>
      </c>
      <c r="F313" s="21"/>
      <c r="G313" s="21"/>
      <c r="H313" s="21"/>
      <c r="I313" s="21"/>
      <c r="J313" s="21"/>
      <c r="K313" s="21"/>
    </row>
    <row r="314" spans="1:11" s="43" customFormat="1" ht="20.100000000000001" hidden="1" customHeight="1" x14ac:dyDescent="0.3">
      <c r="A314" s="7"/>
      <c r="B314" s="44"/>
      <c r="C314" s="58">
        <v>3769</v>
      </c>
      <c r="D314" s="58">
        <v>3769</v>
      </c>
      <c r="E314" s="77">
        <f t="shared" si="63"/>
        <v>100</v>
      </c>
      <c r="F314" s="21"/>
      <c r="G314" s="21"/>
      <c r="H314" s="21"/>
      <c r="I314" s="21"/>
      <c r="J314" s="21"/>
      <c r="K314" s="21"/>
    </row>
    <row r="315" spans="1:11" s="43" customFormat="1" ht="20.100000000000001" hidden="1" customHeight="1" x14ac:dyDescent="0.3">
      <c r="A315" s="7"/>
      <c r="B315" s="44"/>
      <c r="C315" s="58">
        <v>7873.1</v>
      </c>
      <c r="D315" s="58">
        <v>7873.1</v>
      </c>
      <c r="E315" s="77">
        <f t="shared" si="63"/>
        <v>100</v>
      </c>
      <c r="F315" s="21"/>
      <c r="G315" s="21"/>
      <c r="H315" s="21"/>
      <c r="I315" s="21"/>
      <c r="J315" s="21"/>
      <c r="K315" s="21"/>
    </row>
    <row r="316" spans="1:11" s="43" customFormat="1" ht="20.100000000000001" hidden="1" customHeight="1" x14ac:dyDescent="0.3">
      <c r="A316" s="7"/>
      <c r="B316" s="44"/>
      <c r="C316" s="58">
        <f>C317+C319+C318</f>
        <v>1423.8</v>
      </c>
      <c r="D316" s="58">
        <f>D317+D319+D318</f>
        <v>1423.8</v>
      </c>
      <c r="E316" s="77">
        <f t="shared" si="63"/>
        <v>100</v>
      </c>
      <c r="F316" s="21"/>
      <c r="G316" s="21"/>
      <c r="H316" s="21"/>
      <c r="I316" s="21"/>
      <c r="J316" s="21"/>
      <c r="K316" s="21"/>
    </row>
    <row r="317" spans="1:11" s="43" customFormat="1" hidden="1" x14ac:dyDescent="0.3">
      <c r="A317" s="7"/>
      <c r="B317" s="49">
        <v>214</v>
      </c>
      <c r="C317" s="58">
        <v>83.7</v>
      </c>
      <c r="D317" s="58">
        <v>83.7</v>
      </c>
      <c r="E317" s="77">
        <f t="shared" si="63"/>
        <v>100</v>
      </c>
      <c r="F317" s="21"/>
      <c r="G317" s="21"/>
      <c r="H317" s="21"/>
      <c r="I317" s="21"/>
      <c r="J317" s="21"/>
      <c r="K317" s="21"/>
    </row>
    <row r="318" spans="1:11" s="43" customFormat="1" hidden="1" x14ac:dyDescent="0.3">
      <c r="A318" s="7"/>
      <c r="B318" s="49">
        <v>260</v>
      </c>
      <c r="C318" s="58">
        <v>418.8</v>
      </c>
      <c r="D318" s="58">
        <v>418.8</v>
      </c>
      <c r="E318" s="77">
        <f t="shared" si="63"/>
        <v>100</v>
      </c>
      <c r="F318" s="21"/>
      <c r="G318" s="21"/>
      <c r="H318" s="21"/>
      <c r="I318" s="21"/>
      <c r="J318" s="21"/>
      <c r="K318" s="21"/>
    </row>
    <row r="319" spans="1:11" s="43" customFormat="1" hidden="1" x14ac:dyDescent="0.3">
      <c r="A319" s="7"/>
      <c r="B319" s="49" t="s">
        <v>583</v>
      </c>
      <c r="C319" s="58">
        <v>921.3</v>
      </c>
      <c r="D319" s="58">
        <v>921.3</v>
      </c>
      <c r="E319" s="77">
        <f t="shared" si="63"/>
        <v>100</v>
      </c>
      <c r="F319" s="21"/>
      <c r="G319" s="21"/>
      <c r="H319" s="21"/>
      <c r="I319" s="21"/>
      <c r="J319" s="21"/>
      <c r="K319" s="21"/>
    </row>
    <row r="320" spans="1:11" s="43" customFormat="1" ht="20.100000000000001" hidden="1" customHeight="1" x14ac:dyDescent="0.3">
      <c r="A320" s="7"/>
      <c r="B320" s="44"/>
      <c r="C320" s="58">
        <v>502.5</v>
      </c>
      <c r="D320" s="58">
        <v>502.5</v>
      </c>
      <c r="E320" s="77">
        <f t="shared" si="63"/>
        <v>100</v>
      </c>
      <c r="F320" s="21"/>
      <c r="G320" s="21"/>
      <c r="H320" s="21"/>
      <c r="I320" s="21"/>
      <c r="J320" s="21"/>
      <c r="K320" s="21"/>
    </row>
    <row r="321" spans="1:11" ht="118.5" customHeight="1" x14ac:dyDescent="0.3">
      <c r="A321" s="7" t="s">
        <v>417</v>
      </c>
      <c r="B321" s="17" t="s">
        <v>429</v>
      </c>
      <c r="C321" s="58">
        <v>2819.7</v>
      </c>
      <c r="D321" s="58">
        <v>2819.7</v>
      </c>
      <c r="E321" s="77">
        <f t="shared" si="63"/>
        <v>100</v>
      </c>
      <c r="F321" s="21"/>
      <c r="G321" s="21"/>
      <c r="H321" s="21"/>
      <c r="I321" s="21"/>
      <c r="J321" s="21"/>
      <c r="K321" s="21"/>
    </row>
    <row r="322" spans="1:11" s="43" customFormat="1" ht="20.100000000000001" hidden="1" customHeight="1" x14ac:dyDescent="0.3">
      <c r="A322" s="7"/>
      <c r="B322" s="44"/>
      <c r="C322" s="58">
        <v>1879.8</v>
      </c>
      <c r="D322" s="58">
        <v>1879.8</v>
      </c>
      <c r="E322" s="77">
        <f t="shared" si="63"/>
        <v>100</v>
      </c>
      <c r="F322" s="21"/>
      <c r="G322" s="21"/>
      <c r="H322" s="21"/>
    </row>
    <row r="323" spans="1:11" s="43" customFormat="1" ht="20.100000000000001" hidden="1" customHeight="1" x14ac:dyDescent="0.3">
      <c r="A323" s="7"/>
      <c r="B323" s="44"/>
      <c r="C323" s="58">
        <v>939.4</v>
      </c>
      <c r="D323" s="58">
        <v>939.4</v>
      </c>
      <c r="E323" s="77">
        <f t="shared" si="63"/>
        <v>100</v>
      </c>
      <c r="F323" s="21"/>
      <c r="G323" s="21"/>
      <c r="H323" s="21"/>
    </row>
    <row r="324" spans="1:11" ht="116.25" customHeight="1" x14ac:dyDescent="0.3">
      <c r="A324" s="7" t="s">
        <v>417</v>
      </c>
      <c r="B324" s="17" t="s">
        <v>430</v>
      </c>
      <c r="C324" s="58">
        <v>564</v>
      </c>
      <c r="D324" s="58">
        <v>564</v>
      </c>
      <c r="E324" s="77">
        <f t="shared" si="63"/>
        <v>100</v>
      </c>
      <c r="F324" s="21"/>
      <c r="G324" s="21"/>
      <c r="H324" s="21"/>
    </row>
    <row r="325" spans="1:11" s="43" customFormat="1" ht="17.25" hidden="1" customHeight="1" x14ac:dyDescent="0.3">
      <c r="A325" s="7"/>
      <c r="B325" s="44"/>
      <c r="C325" s="58"/>
      <c r="D325" s="58"/>
      <c r="E325" s="77" t="e">
        <f t="shared" si="63"/>
        <v>#DIV/0!</v>
      </c>
      <c r="F325" s="21"/>
      <c r="G325" s="21"/>
      <c r="H325" s="21"/>
    </row>
    <row r="326" spans="1:11" s="43" customFormat="1" ht="16.5" hidden="1" customHeight="1" x14ac:dyDescent="0.3">
      <c r="A326" s="7"/>
      <c r="B326" s="44"/>
      <c r="C326" s="58">
        <v>564</v>
      </c>
      <c r="D326" s="58">
        <v>564</v>
      </c>
      <c r="E326" s="77">
        <f t="shared" si="63"/>
        <v>100</v>
      </c>
      <c r="F326" s="21"/>
      <c r="G326" s="21"/>
      <c r="H326" s="21"/>
    </row>
    <row r="327" spans="1:11" ht="165.75" hidden="1" customHeight="1" x14ac:dyDescent="0.3">
      <c r="A327" s="7" t="s">
        <v>417</v>
      </c>
      <c r="B327" s="17" t="s">
        <v>431</v>
      </c>
      <c r="C327" s="58">
        <v>0</v>
      </c>
      <c r="D327" s="58">
        <v>0</v>
      </c>
      <c r="E327" s="77" t="e">
        <f t="shared" si="63"/>
        <v>#DIV/0!</v>
      </c>
      <c r="F327" s="21"/>
      <c r="G327" s="21"/>
      <c r="H327" s="21"/>
    </row>
    <row r="328" spans="1:11" s="43" customFormat="1" ht="153" customHeight="1" x14ac:dyDescent="0.3">
      <c r="A328" s="7" t="s">
        <v>417</v>
      </c>
      <c r="B328" s="17" t="s">
        <v>433</v>
      </c>
      <c r="C328" s="58">
        <v>40</v>
      </c>
      <c r="D328" s="58">
        <v>40</v>
      </c>
      <c r="E328" s="77">
        <f t="shared" ref="E328:E377" si="66">D328/C328*100</f>
        <v>100</v>
      </c>
      <c r="F328" s="21"/>
      <c r="G328" s="21"/>
      <c r="H328" s="21"/>
    </row>
    <row r="329" spans="1:11" s="43" customFormat="1" ht="18.75" hidden="1" customHeight="1" x14ac:dyDescent="0.3">
      <c r="A329" s="7" t="s">
        <v>417</v>
      </c>
      <c r="B329" s="44" t="s">
        <v>590</v>
      </c>
      <c r="C329" s="58"/>
      <c r="D329" s="58"/>
      <c r="E329" s="77" t="e">
        <f t="shared" si="66"/>
        <v>#DIV/0!</v>
      </c>
      <c r="F329" s="21"/>
      <c r="G329" s="21"/>
      <c r="H329" s="21"/>
    </row>
    <row r="330" spans="1:11" s="43" customFormat="1" ht="15.75" hidden="1" customHeight="1" x14ac:dyDescent="0.3">
      <c r="A330" s="7"/>
      <c r="B330" s="44"/>
      <c r="C330" s="71">
        <f t="shared" ref="C330:D330" si="67">C331+C332+C333+C337+C341</f>
        <v>241583.59</v>
      </c>
      <c r="D330" s="71">
        <f t="shared" si="67"/>
        <v>241583.59</v>
      </c>
      <c r="E330" s="77">
        <f t="shared" si="66"/>
        <v>100</v>
      </c>
      <c r="F330" s="21"/>
      <c r="G330" s="21"/>
      <c r="H330" s="21"/>
    </row>
    <row r="331" spans="1:11" s="43" customFormat="1" ht="17.25" hidden="1" customHeight="1" x14ac:dyDescent="0.3">
      <c r="A331" s="7"/>
      <c r="B331" s="49" t="s">
        <v>579</v>
      </c>
      <c r="C331" s="58">
        <v>91183.8</v>
      </c>
      <c r="D331" s="58">
        <v>91183.8</v>
      </c>
      <c r="E331" s="77">
        <f t="shared" si="66"/>
        <v>100</v>
      </c>
      <c r="F331" s="21"/>
      <c r="G331" s="21"/>
      <c r="H331" s="21"/>
    </row>
    <row r="332" spans="1:11" s="43" customFormat="1" ht="17.25" hidden="1" customHeight="1" x14ac:dyDescent="0.3">
      <c r="A332" s="7"/>
      <c r="B332" s="49" t="s">
        <v>578</v>
      </c>
      <c r="C332" s="69">
        <v>141649.69</v>
      </c>
      <c r="D332" s="69">
        <v>141649.69</v>
      </c>
      <c r="E332" s="77">
        <f t="shared" si="66"/>
        <v>100</v>
      </c>
      <c r="F332" s="21"/>
      <c r="G332" s="21"/>
      <c r="H332" s="21"/>
    </row>
    <row r="333" spans="1:11" s="43" customFormat="1" ht="20.25" hidden="1" customHeight="1" x14ac:dyDescent="0.3">
      <c r="A333" s="7"/>
      <c r="B333" s="49" t="s">
        <v>591</v>
      </c>
      <c r="C333" s="58">
        <f>SUM(C334:C336)</f>
        <v>7171.7</v>
      </c>
      <c r="D333" s="58">
        <f>SUM(D334:D336)</f>
        <v>7171.7</v>
      </c>
      <c r="E333" s="77">
        <f t="shared" si="66"/>
        <v>100</v>
      </c>
      <c r="F333" s="21"/>
      <c r="G333" s="21"/>
      <c r="H333" s="21"/>
    </row>
    <row r="334" spans="1:11" s="43" customFormat="1" hidden="1" x14ac:dyDescent="0.3">
      <c r="A334" s="7"/>
      <c r="B334" s="48" t="s">
        <v>573</v>
      </c>
      <c r="C334" s="58">
        <v>2012.2</v>
      </c>
      <c r="D334" s="58">
        <v>2012.2</v>
      </c>
      <c r="E334" s="77">
        <f t="shared" si="66"/>
        <v>100</v>
      </c>
      <c r="F334" s="21"/>
      <c r="G334" s="21"/>
      <c r="H334" s="21"/>
    </row>
    <row r="335" spans="1:11" s="43" customFormat="1" hidden="1" x14ac:dyDescent="0.3">
      <c r="A335" s="7"/>
      <c r="B335" s="48" t="s">
        <v>574</v>
      </c>
      <c r="C335" s="58">
        <v>4190.3</v>
      </c>
      <c r="D335" s="58">
        <v>4190.3</v>
      </c>
      <c r="E335" s="77">
        <f t="shared" si="66"/>
        <v>100</v>
      </c>
      <c r="F335" s="21"/>
      <c r="G335" s="21"/>
      <c r="H335" s="21"/>
    </row>
    <row r="336" spans="1:11" s="43" customFormat="1" hidden="1" x14ac:dyDescent="0.3">
      <c r="A336" s="7"/>
      <c r="B336" s="48" t="s">
        <v>575</v>
      </c>
      <c r="C336" s="58">
        <v>969.2</v>
      </c>
      <c r="D336" s="58">
        <v>969.2</v>
      </c>
      <c r="E336" s="77">
        <f t="shared" si="66"/>
        <v>100</v>
      </c>
      <c r="F336" s="21"/>
      <c r="G336" s="21"/>
      <c r="H336" s="21"/>
    </row>
    <row r="337" spans="1:8" s="43" customFormat="1" ht="37.5" hidden="1" customHeight="1" x14ac:dyDescent="0.3">
      <c r="A337" s="7"/>
      <c r="B337" s="49" t="s">
        <v>577</v>
      </c>
      <c r="C337" s="58"/>
      <c r="D337" s="58"/>
      <c r="E337" s="77" t="e">
        <f t="shared" si="66"/>
        <v>#DIV/0!</v>
      </c>
      <c r="F337" s="21"/>
      <c r="G337" s="21"/>
      <c r="H337" s="21"/>
    </row>
    <row r="338" spans="1:8" s="43" customFormat="1" hidden="1" x14ac:dyDescent="0.3">
      <c r="A338" s="7"/>
      <c r="B338" s="48" t="s">
        <v>573</v>
      </c>
      <c r="C338" s="58"/>
      <c r="D338" s="58"/>
      <c r="E338" s="77" t="e">
        <f t="shared" si="66"/>
        <v>#DIV/0!</v>
      </c>
      <c r="F338" s="21"/>
      <c r="G338" s="21"/>
      <c r="H338" s="21"/>
    </row>
    <row r="339" spans="1:8" s="43" customFormat="1" hidden="1" x14ac:dyDescent="0.3">
      <c r="A339" s="7"/>
      <c r="B339" s="48" t="s">
        <v>574</v>
      </c>
      <c r="C339" s="58"/>
      <c r="D339" s="58"/>
      <c r="E339" s="77" t="e">
        <f t="shared" si="66"/>
        <v>#DIV/0!</v>
      </c>
      <c r="F339" s="21"/>
      <c r="G339" s="21"/>
      <c r="H339" s="21"/>
    </row>
    <row r="340" spans="1:8" s="43" customFormat="1" hidden="1" x14ac:dyDescent="0.3">
      <c r="A340" s="7"/>
      <c r="B340" s="48" t="s">
        <v>575</v>
      </c>
      <c r="C340" s="58"/>
      <c r="D340" s="58"/>
      <c r="E340" s="77" t="e">
        <f t="shared" si="66"/>
        <v>#DIV/0!</v>
      </c>
      <c r="F340" s="21"/>
      <c r="G340" s="21"/>
      <c r="H340" s="21"/>
    </row>
    <row r="341" spans="1:8" s="43" customFormat="1" ht="24" hidden="1" customHeight="1" x14ac:dyDescent="0.3">
      <c r="A341" s="7"/>
      <c r="B341" s="49" t="s">
        <v>576</v>
      </c>
      <c r="C341" s="58">
        <f>SUM(C342:C343)</f>
        <v>1578.4</v>
      </c>
      <c r="D341" s="58">
        <f>SUM(D342:D343)</f>
        <v>1578.4</v>
      </c>
      <c r="E341" s="77">
        <f t="shared" si="66"/>
        <v>100</v>
      </c>
      <c r="F341" s="21"/>
      <c r="G341" s="21"/>
      <c r="H341" s="21"/>
    </row>
    <row r="342" spans="1:8" s="43" customFormat="1" hidden="1" x14ac:dyDescent="0.3">
      <c r="A342" s="7"/>
      <c r="B342" s="42"/>
      <c r="C342" s="58">
        <v>1434.9</v>
      </c>
      <c r="D342" s="58">
        <v>1434.9</v>
      </c>
      <c r="E342" s="77">
        <f t="shared" si="66"/>
        <v>100</v>
      </c>
      <c r="F342" s="21"/>
      <c r="G342" s="21"/>
      <c r="H342" s="21"/>
    </row>
    <row r="343" spans="1:8" s="43" customFormat="1" ht="15.75" hidden="1" customHeight="1" x14ac:dyDescent="0.3">
      <c r="A343" s="7"/>
      <c r="B343" s="42"/>
      <c r="C343" s="58">
        <v>143.5</v>
      </c>
      <c r="D343" s="58">
        <v>143.5</v>
      </c>
      <c r="E343" s="77">
        <f t="shared" si="66"/>
        <v>100</v>
      </c>
      <c r="F343" s="21"/>
      <c r="G343" s="21"/>
      <c r="H343" s="21"/>
    </row>
    <row r="344" spans="1:8" ht="53.25" customHeight="1" x14ac:dyDescent="0.3">
      <c r="A344" s="7" t="s">
        <v>417</v>
      </c>
      <c r="B344" s="17" t="s">
        <v>432</v>
      </c>
      <c r="C344" s="58">
        <v>1578.6</v>
      </c>
      <c r="D344" s="58">
        <v>1578.6</v>
      </c>
      <c r="E344" s="77">
        <f t="shared" si="66"/>
        <v>100</v>
      </c>
      <c r="F344" s="21"/>
      <c r="G344" s="21"/>
      <c r="H344" s="21"/>
    </row>
    <row r="345" spans="1:8" s="43" customFormat="1" ht="18" hidden="1" customHeight="1" x14ac:dyDescent="0.3">
      <c r="A345" s="7"/>
      <c r="B345" s="44"/>
      <c r="C345" s="58">
        <v>1435.1</v>
      </c>
      <c r="D345" s="58">
        <v>1435.1</v>
      </c>
      <c r="E345" s="77">
        <f t="shared" si="66"/>
        <v>100</v>
      </c>
      <c r="F345" s="21"/>
      <c r="G345" s="21"/>
      <c r="H345" s="21"/>
    </row>
    <row r="346" spans="1:8" s="43" customFormat="1" hidden="1" x14ac:dyDescent="0.3">
      <c r="A346" s="7"/>
      <c r="B346" s="44"/>
      <c r="C346" s="58">
        <v>143.5</v>
      </c>
      <c r="D346" s="58">
        <v>143.5</v>
      </c>
      <c r="E346" s="77">
        <f t="shared" si="66"/>
        <v>100</v>
      </c>
      <c r="F346" s="21"/>
      <c r="G346" s="21"/>
      <c r="H346" s="21"/>
    </row>
    <row r="347" spans="1:8" ht="66" customHeight="1" x14ac:dyDescent="0.3">
      <c r="A347" s="7" t="s">
        <v>434</v>
      </c>
      <c r="B347" s="17" t="s">
        <v>435</v>
      </c>
      <c r="C347" s="58">
        <f t="shared" ref="C347:D347" si="68">C348</f>
        <v>54.1</v>
      </c>
      <c r="D347" s="58">
        <f t="shared" si="68"/>
        <v>54.1</v>
      </c>
      <c r="E347" s="77">
        <f t="shared" si="66"/>
        <v>100</v>
      </c>
      <c r="F347" s="21"/>
      <c r="G347" s="21"/>
      <c r="H347" s="21"/>
    </row>
    <row r="348" spans="1:8" ht="64.5" customHeight="1" x14ac:dyDescent="0.3">
      <c r="A348" s="7" t="s">
        <v>436</v>
      </c>
      <c r="B348" s="17" t="s">
        <v>437</v>
      </c>
      <c r="C348" s="58">
        <v>54.1</v>
      </c>
      <c r="D348" s="58">
        <v>54.1</v>
      </c>
      <c r="E348" s="77">
        <f t="shared" si="66"/>
        <v>100</v>
      </c>
      <c r="F348" s="21"/>
      <c r="G348" s="21"/>
      <c r="H348" s="21"/>
    </row>
    <row r="349" spans="1:8" ht="39.75" customHeight="1" x14ac:dyDescent="0.3">
      <c r="A349" s="7" t="s">
        <v>438</v>
      </c>
      <c r="B349" s="17" t="s">
        <v>439</v>
      </c>
      <c r="C349" s="58">
        <f t="shared" ref="C349:D349" si="69">C350</f>
        <v>991.6</v>
      </c>
      <c r="D349" s="58">
        <f t="shared" si="69"/>
        <v>991.6</v>
      </c>
      <c r="E349" s="77">
        <f t="shared" si="66"/>
        <v>100</v>
      </c>
      <c r="F349" s="21"/>
      <c r="G349" s="21"/>
      <c r="H349" s="21"/>
    </row>
    <row r="350" spans="1:8" ht="42.75" customHeight="1" x14ac:dyDescent="0.3">
      <c r="A350" s="7" t="s">
        <v>440</v>
      </c>
      <c r="B350" s="17" t="s">
        <v>441</v>
      </c>
      <c r="C350" s="58">
        <v>991.6</v>
      </c>
      <c r="D350" s="58">
        <v>991.6</v>
      </c>
      <c r="E350" s="77">
        <f t="shared" si="66"/>
        <v>100</v>
      </c>
      <c r="F350" s="21"/>
      <c r="G350" s="21"/>
      <c r="H350" s="21"/>
    </row>
    <row r="351" spans="1:8" s="43" customFormat="1" ht="20.100000000000001" hidden="1" customHeight="1" x14ac:dyDescent="0.3">
      <c r="A351" s="7"/>
      <c r="B351" s="44"/>
      <c r="C351" s="58">
        <v>761.6</v>
      </c>
      <c r="D351" s="58">
        <v>761.6</v>
      </c>
      <c r="E351" s="77">
        <f t="shared" si="66"/>
        <v>100</v>
      </c>
      <c r="F351" s="21"/>
      <c r="G351" s="21"/>
      <c r="H351" s="21"/>
    </row>
    <row r="352" spans="1:8" s="43" customFormat="1" ht="20.100000000000001" hidden="1" customHeight="1" x14ac:dyDescent="0.3">
      <c r="A352" s="7"/>
      <c r="B352" s="44"/>
      <c r="C352" s="58">
        <v>230</v>
      </c>
      <c r="D352" s="58">
        <v>230</v>
      </c>
      <c r="E352" s="77">
        <f t="shared" si="66"/>
        <v>100</v>
      </c>
      <c r="F352" s="21"/>
      <c r="G352" s="21"/>
      <c r="H352" s="21"/>
    </row>
    <row r="353" spans="1:8" ht="43.5" hidden="1" customHeight="1" x14ac:dyDescent="0.3">
      <c r="A353" s="7" t="s">
        <v>442</v>
      </c>
      <c r="B353" s="17" t="s">
        <v>443</v>
      </c>
      <c r="C353" s="58">
        <f t="shared" ref="C353:D353" si="70">C354</f>
        <v>0</v>
      </c>
      <c r="D353" s="58">
        <f t="shared" si="70"/>
        <v>0</v>
      </c>
      <c r="E353" s="77" t="e">
        <f t="shared" si="66"/>
        <v>#DIV/0!</v>
      </c>
      <c r="F353" s="21"/>
      <c r="G353" s="21"/>
      <c r="H353" s="21"/>
    </row>
    <row r="354" spans="1:8" ht="39.75" hidden="1" customHeight="1" x14ac:dyDescent="0.3">
      <c r="A354" s="7" t="s">
        <v>444</v>
      </c>
      <c r="B354" s="17" t="s">
        <v>445</v>
      </c>
      <c r="C354" s="58"/>
      <c r="D354" s="58"/>
      <c r="E354" s="77" t="e">
        <f t="shared" si="66"/>
        <v>#DIV/0!</v>
      </c>
      <c r="F354" s="21"/>
      <c r="G354" s="21"/>
      <c r="H354" s="21"/>
    </row>
    <row r="355" spans="1:8" s="43" customFormat="1" ht="39.75" customHeight="1" x14ac:dyDescent="0.3">
      <c r="A355" s="7" t="s">
        <v>598</v>
      </c>
      <c r="B355" s="44" t="s">
        <v>599</v>
      </c>
      <c r="C355" s="58">
        <f>C356</f>
        <v>241583.6</v>
      </c>
      <c r="D355" s="58">
        <f>D356</f>
        <v>241583.6</v>
      </c>
      <c r="E355" s="77">
        <f t="shared" si="66"/>
        <v>100</v>
      </c>
      <c r="F355" s="21"/>
      <c r="G355" s="21"/>
      <c r="H355" s="21"/>
    </row>
    <row r="356" spans="1:8" s="43" customFormat="1" ht="39.75" customHeight="1" x14ac:dyDescent="0.3">
      <c r="A356" s="7" t="s">
        <v>600</v>
      </c>
      <c r="B356" s="44" t="s">
        <v>601</v>
      </c>
      <c r="C356" s="58">
        <v>241583.6</v>
      </c>
      <c r="D356" s="58">
        <v>241583.6</v>
      </c>
      <c r="E356" s="77">
        <f t="shared" si="66"/>
        <v>100</v>
      </c>
      <c r="F356" s="21"/>
      <c r="G356" s="21"/>
      <c r="H356" s="21"/>
    </row>
    <row r="357" spans="1:8" ht="25.5" customHeight="1" x14ac:dyDescent="0.3">
      <c r="A357" s="34" t="s">
        <v>446</v>
      </c>
      <c r="B357" s="35" t="s">
        <v>447</v>
      </c>
      <c r="C357" s="66">
        <f>C366+C362+C360+C358+C364</f>
        <v>19489.3</v>
      </c>
      <c r="D357" s="66">
        <f>D366+D362+D360+D358+D364</f>
        <v>19489.3</v>
      </c>
      <c r="E357" s="77">
        <f t="shared" si="66"/>
        <v>100</v>
      </c>
      <c r="F357" s="21"/>
      <c r="G357" s="21"/>
      <c r="H357" s="21"/>
    </row>
    <row r="358" spans="1:8" ht="63.75" hidden="1" customHeight="1" x14ac:dyDescent="0.3">
      <c r="A358" s="34" t="s">
        <v>506</v>
      </c>
      <c r="B358" s="18" t="s">
        <v>507</v>
      </c>
      <c r="C358" s="66">
        <f t="shared" ref="C358:D358" si="71">C359</f>
        <v>0</v>
      </c>
      <c r="D358" s="66">
        <f t="shared" si="71"/>
        <v>0</v>
      </c>
      <c r="E358" s="77" t="e">
        <f t="shared" si="66"/>
        <v>#DIV/0!</v>
      </c>
      <c r="F358" s="21"/>
      <c r="G358" s="21"/>
      <c r="H358" s="21"/>
    </row>
    <row r="359" spans="1:8" ht="64.5" hidden="1" customHeight="1" x14ac:dyDescent="0.3">
      <c r="A359" s="38" t="s">
        <v>508</v>
      </c>
      <c r="B359" s="17" t="s">
        <v>509</v>
      </c>
      <c r="C359" s="66"/>
      <c r="D359" s="66"/>
      <c r="E359" s="77" t="e">
        <f t="shared" si="66"/>
        <v>#DIV/0!</v>
      </c>
      <c r="F359" s="21"/>
      <c r="G359" s="21"/>
      <c r="H359" s="21"/>
    </row>
    <row r="360" spans="1:8" ht="67.5" customHeight="1" x14ac:dyDescent="0.3">
      <c r="A360" s="34" t="s">
        <v>448</v>
      </c>
      <c r="B360" s="18" t="s">
        <v>449</v>
      </c>
      <c r="C360" s="66">
        <f t="shared" ref="C360:D360" si="72">C361</f>
        <v>9765</v>
      </c>
      <c r="D360" s="66">
        <f t="shared" si="72"/>
        <v>9765</v>
      </c>
      <c r="E360" s="77">
        <f t="shared" si="66"/>
        <v>100</v>
      </c>
      <c r="F360" s="21"/>
      <c r="G360" s="21"/>
      <c r="H360" s="21"/>
    </row>
    <row r="361" spans="1:8" ht="70.5" customHeight="1" x14ac:dyDescent="0.3">
      <c r="A361" s="38" t="s">
        <v>450</v>
      </c>
      <c r="B361" s="17" t="s">
        <v>451</v>
      </c>
      <c r="C361" s="58">
        <v>9765</v>
      </c>
      <c r="D361" s="58">
        <v>9765</v>
      </c>
      <c r="E361" s="77">
        <f t="shared" si="66"/>
        <v>100</v>
      </c>
      <c r="F361" s="21"/>
      <c r="G361" s="21"/>
      <c r="H361" s="21"/>
    </row>
    <row r="362" spans="1:8" ht="39" hidden="1" customHeight="1" x14ac:dyDescent="0.3">
      <c r="A362" s="6" t="s">
        <v>452</v>
      </c>
      <c r="B362" s="18" t="s">
        <v>453</v>
      </c>
      <c r="C362" s="66">
        <f t="shared" ref="C362:D364" si="73">C363</f>
        <v>0</v>
      </c>
      <c r="D362" s="66">
        <f t="shared" si="73"/>
        <v>0</v>
      </c>
      <c r="E362" s="77" t="e">
        <f t="shared" si="66"/>
        <v>#DIV/0!</v>
      </c>
      <c r="F362" s="21"/>
      <c r="G362" s="21"/>
      <c r="H362" s="21"/>
    </row>
    <row r="363" spans="1:8" ht="44.25" hidden="1" customHeight="1" x14ac:dyDescent="0.3">
      <c r="A363" s="7" t="s">
        <v>454</v>
      </c>
      <c r="B363" s="17" t="s">
        <v>455</v>
      </c>
      <c r="C363" s="58"/>
      <c r="D363" s="58"/>
      <c r="E363" s="77" t="e">
        <f t="shared" si="66"/>
        <v>#DIV/0!</v>
      </c>
      <c r="F363" s="21"/>
      <c r="G363" s="21"/>
      <c r="H363" s="21"/>
    </row>
    <row r="364" spans="1:8" s="43" customFormat="1" ht="84" customHeight="1" x14ac:dyDescent="0.3">
      <c r="A364" s="6" t="s">
        <v>594</v>
      </c>
      <c r="B364" s="45" t="s">
        <v>596</v>
      </c>
      <c r="C364" s="66">
        <f t="shared" si="73"/>
        <v>7059</v>
      </c>
      <c r="D364" s="66">
        <f t="shared" si="73"/>
        <v>7059</v>
      </c>
      <c r="E364" s="77">
        <f t="shared" si="66"/>
        <v>100</v>
      </c>
      <c r="F364" s="21"/>
      <c r="G364" s="21"/>
      <c r="H364" s="21"/>
    </row>
    <row r="365" spans="1:8" s="43" customFormat="1" ht="67.5" customHeight="1" x14ac:dyDescent="0.3">
      <c r="A365" s="7" t="s">
        <v>595</v>
      </c>
      <c r="B365" s="44" t="s">
        <v>597</v>
      </c>
      <c r="C365" s="58">
        <v>7059</v>
      </c>
      <c r="D365" s="58">
        <v>7059</v>
      </c>
      <c r="E365" s="77">
        <f t="shared" si="66"/>
        <v>100</v>
      </c>
      <c r="F365" s="21"/>
      <c r="G365" s="21"/>
      <c r="H365" s="21"/>
    </row>
    <row r="366" spans="1:8" ht="33" customHeight="1" x14ac:dyDescent="0.3">
      <c r="A366" s="6" t="s">
        <v>456</v>
      </c>
      <c r="B366" s="18" t="s">
        <v>457</v>
      </c>
      <c r="C366" s="66">
        <f>C367+C368</f>
        <v>2665.3</v>
      </c>
      <c r="D366" s="66">
        <f>D367+D368</f>
        <v>2665.3</v>
      </c>
      <c r="E366" s="77">
        <f t="shared" si="66"/>
        <v>100</v>
      </c>
      <c r="F366" s="21"/>
      <c r="G366" s="21"/>
      <c r="H366" s="21"/>
    </row>
    <row r="367" spans="1:8" ht="25.5" hidden="1" customHeight="1" x14ac:dyDescent="0.3">
      <c r="A367" s="7" t="s">
        <v>458</v>
      </c>
      <c r="B367" s="17" t="s">
        <v>459</v>
      </c>
      <c r="C367" s="58">
        <f t="shared" ref="C367:D367" si="74">C369+C370+C371+C372</f>
        <v>0</v>
      </c>
      <c r="D367" s="58">
        <f t="shared" si="74"/>
        <v>0</v>
      </c>
      <c r="E367" s="77" t="e">
        <f t="shared" si="66"/>
        <v>#DIV/0!</v>
      </c>
      <c r="F367" s="21"/>
      <c r="G367" s="21"/>
      <c r="H367" s="21"/>
    </row>
    <row r="368" spans="1:8" s="43" customFormat="1" ht="99.75" customHeight="1" x14ac:dyDescent="0.3">
      <c r="A368" s="7" t="s">
        <v>458</v>
      </c>
      <c r="B368" s="44" t="s">
        <v>602</v>
      </c>
      <c r="C368" s="58">
        <v>2665.3</v>
      </c>
      <c r="D368" s="58">
        <v>2665.3</v>
      </c>
      <c r="E368" s="77">
        <f t="shared" si="66"/>
        <v>100</v>
      </c>
      <c r="F368" s="21"/>
      <c r="G368" s="21"/>
      <c r="H368" s="21"/>
    </row>
    <row r="369" spans="1:8" ht="119.25" hidden="1" customHeight="1" x14ac:dyDescent="0.3">
      <c r="A369" s="7" t="s">
        <v>458</v>
      </c>
      <c r="B369" s="17" t="s">
        <v>460</v>
      </c>
      <c r="C369" s="58"/>
      <c r="D369" s="58"/>
      <c r="E369" s="77" t="e">
        <f t="shared" si="66"/>
        <v>#DIV/0!</v>
      </c>
      <c r="F369" s="21"/>
      <c r="G369" s="21"/>
      <c r="H369" s="21"/>
    </row>
    <row r="370" spans="1:8" ht="123.75" hidden="1" customHeight="1" x14ac:dyDescent="0.3">
      <c r="A370" s="7" t="s">
        <v>458</v>
      </c>
      <c r="B370" s="17" t="s">
        <v>461</v>
      </c>
      <c r="C370" s="58"/>
      <c r="D370" s="58"/>
      <c r="E370" s="77" t="e">
        <f t="shared" si="66"/>
        <v>#DIV/0!</v>
      </c>
      <c r="F370" s="21"/>
      <c r="G370" s="21"/>
      <c r="H370" s="21"/>
    </row>
    <row r="371" spans="1:8" ht="114.75" hidden="1" x14ac:dyDescent="0.3">
      <c r="A371" s="7" t="s">
        <v>462</v>
      </c>
      <c r="B371" s="17" t="s">
        <v>463</v>
      </c>
      <c r="C371" s="72"/>
      <c r="D371" s="72"/>
      <c r="E371" s="77" t="e">
        <f t="shared" si="66"/>
        <v>#DIV/0!</v>
      </c>
      <c r="F371" s="21"/>
      <c r="G371" s="21"/>
      <c r="H371" s="21"/>
    </row>
    <row r="372" spans="1:8" ht="51" hidden="1" customHeight="1" x14ac:dyDescent="0.3">
      <c r="A372" s="7" t="s">
        <v>458</v>
      </c>
      <c r="B372" s="17" t="s">
        <v>464</v>
      </c>
      <c r="C372" s="72"/>
      <c r="D372" s="72"/>
      <c r="E372" s="77" t="e">
        <f t="shared" si="66"/>
        <v>#DIV/0!</v>
      </c>
      <c r="F372" s="21"/>
      <c r="G372" s="21"/>
      <c r="H372" s="21"/>
    </row>
    <row r="373" spans="1:8" ht="44.25" customHeight="1" x14ac:dyDescent="0.3">
      <c r="A373" s="39" t="s">
        <v>465</v>
      </c>
      <c r="B373" s="18" t="s">
        <v>466</v>
      </c>
      <c r="C373" s="73">
        <f t="shared" ref="C373:D374" si="75">C374</f>
        <v>20493.400000000001</v>
      </c>
      <c r="D373" s="73">
        <f t="shared" si="75"/>
        <v>20493.400000000001</v>
      </c>
      <c r="E373" s="77">
        <f t="shared" si="66"/>
        <v>100</v>
      </c>
      <c r="F373" s="21"/>
      <c r="G373" s="21"/>
      <c r="H373" s="21"/>
    </row>
    <row r="374" spans="1:8" ht="48.75" customHeight="1" x14ac:dyDescent="0.3">
      <c r="A374" s="7" t="s">
        <v>467</v>
      </c>
      <c r="B374" s="17" t="s">
        <v>468</v>
      </c>
      <c r="C374" s="72">
        <f t="shared" si="75"/>
        <v>20493.400000000001</v>
      </c>
      <c r="D374" s="72">
        <f t="shared" si="75"/>
        <v>20493.400000000001</v>
      </c>
      <c r="E374" s="77">
        <f t="shared" si="66"/>
        <v>100</v>
      </c>
      <c r="F374" s="21"/>
      <c r="G374" s="21"/>
      <c r="H374" s="21"/>
    </row>
    <row r="375" spans="1:8" ht="43.5" customHeight="1" x14ac:dyDescent="0.3">
      <c r="A375" s="7" t="s">
        <v>469</v>
      </c>
      <c r="B375" s="17" t="s">
        <v>470</v>
      </c>
      <c r="C375" s="72">
        <f>C376+C377</f>
        <v>20493.400000000001</v>
      </c>
      <c r="D375" s="72">
        <f>D376+D377</f>
        <v>20493.400000000001</v>
      </c>
      <c r="E375" s="77">
        <f t="shared" si="66"/>
        <v>100</v>
      </c>
      <c r="F375" s="21"/>
      <c r="G375" s="21"/>
      <c r="H375" s="21"/>
    </row>
    <row r="376" spans="1:8" s="43" customFormat="1" ht="43.5" customHeight="1" x14ac:dyDescent="0.3">
      <c r="A376" s="7" t="s">
        <v>469</v>
      </c>
      <c r="B376" s="44" t="s">
        <v>610</v>
      </c>
      <c r="C376" s="72">
        <v>12000</v>
      </c>
      <c r="D376" s="72">
        <v>12000</v>
      </c>
      <c r="E376" s="77">
        <f t="shared" si="66"/>
        <v>100</v>
      </c>
      <c r="F376" s="21"/>
      <c r="G376" s="21"/>
      <c r="H376" s="21"/>
    </row>
    <row r="377" spans="1:8" s="43" customFormat="1" ht="59.25" customHeight="1" x14ac:dyDescent="0.3">
      <c r="A377" s="7" t="s">
        <v>469</v>
      </c>
      <c r="B377" s="44" t="s">
        <v>608</v>
      </c>
      <c r="C377" s="72">
        <v>8493.4</v>
      </c>
      <c r="D377" s="72">
        <v>8493.4</v>
      </c>
      <c r="E377" s="77">
        <f t="shared" si="66"/>
        <v>100</v>
      </c>
      <c r="F377" s="21"/>
      <c r="G377" s="21"/>
      <c r="H377" s="21"/>
    </row>
    <row r="378" spans="1:8" ht="68.25" hidden="1" customHeight="1" x14ac:dyDescent="0.3">
      <c r="A378" s="7" t="s">
        <v>469</v>
      </c>
      <c r="B378" s="17" t="s">
        <v>471</v>
      </c>
      <c r="C378" s="72"/>
      <c r="D378" s="83"/>
      <c r="E378" s="84"/>
      <c r="F378" s="21"/>
      <c r="G378" s="21"/>
      <c r="H378" s="21"/>
    </row>
    <row r="379" spans="1:8" ht="79.5" hidden="1" customHeight="1" x14ac:dyDescent="0.3">
      <c r="A379" s="7" t="s">
        <v>500</v>
      </c>
      <c r="B379" s="17" t="s">
        <v>607</v>
      </c>
      <c r="C379" s="72"/>
      <c r="D379" s="72"/>
      <c r="E379" s="84"/>
      <c r="F379" s="21"/>
      <c r="G379" s="21"/>
      <c r="H379" s="21"/>
    </row>
    <row r="380" spans="1:8" ht="69" hidden="1" customHeight="1" x14ac:dyDescent="0.3">
      <c r="A380" s="7" t="s">
        <v>469</v>
      </c>
      <c r="B380" s="17" t="s">
        <v>516</v>
      </c>
      <c r="C380" s="72"/>
      <c r="D380" s="72"/>
      <c r="E380" s="84"/>
      <c r="F380" s="21"/>
      <c r="G380" s="21"/>
      <c r="H380" s="21"/>
    </row>
    <row r="381" spans="1:8" ht="66.75" hidden="1" customHeight="1" x14ac:dyDescent="0.3">
      <c r="A381" s="5" t="s">
        <v>469</v>
      </c>
      <c r="B381" s="17" t="s">
        <v>472</v>
      </c>
      <c r="C381" s="72"/>
      <c r="D381" s="72"/>
      <c r="E381" s="84"/>
      <c r="F381" s="21"/>
      <c r="G381" s="21"/>
      <c r="H381" s="21"/>
    </row>
    <row r="382" spans="1:8" ht="62.25" hidden="1" customHeight="1" x14ac:dyDescent="0.3">
      <c r="A382" s="5" t="s">
        <v>469</v>
      </c>
      <c r="B382" s="14" t="s">
        <v>473</v>
      </c>
      <c r="C382" s="72"/>
      <c r="D382" s="72"/>
      <c r="E382" s="84"/>
      <c r="F382" s="21"/>
      <c r="G382" s="21"/>
      <c r="H382" s="21"/>
    </row>
    <row r="383" spans="1:8" ht="75" hidden="1" customHeight="1" x14ac:dyDescent="0.3">
      <c r="A383" s="5" t="s">
        <v>469</v>
      </c>
      <c r="B383" s="14" t="s">
        <v>474</v>
      </c>
      <c r="C383" s="72"/>
      <c r="D383" s="72"/>
      <c r="E383" s="84"/>
      <c r="F383" s="21"/>
      <c r="G383" s="21"/>
      <c r="H383" s="21"/>
    </row>
    <row r="384" spans="1:8" ht="24.75" hidden="1" customHeight="1" x14ac:dyDescent="0.3">
      <c r="A384" s="6" t="s">
        <v>475</v>
      </c>
      <c r="B384" s="18" t="s">
        <v>476</v>
      </c>
      <c r="C384" s="85"/>
      <c r="D384" s="85"/>
      <c r="E384" s="84"/>
      <c r="F384" s="21"/>
      <c r="G384" s="21"/>
      <c r="H384" s="21"/>
    </row>
    <row r="385" spans="1:8" ht="30.75" hidden="1" customHeight="1" x14ac:dyDescent="0.3">
      <c r="A385" s="7" t="s">
        <v>477</v>
      </c>
      <c r="B385" s="19" t="s">
        <v>478</v>
      </c>
      <c r="C385" s="86"/>
      <c r="D385" s="86"/>
      <c r="E385" s="84"/>
      <c r="F385" s="21"/>
      <c r="G385" s="21"/>
      <c r="H385" s="21"/>
    </row>
    <row r="386" spans="1:8" ht="73.5" hidden="1" customHeight="1" x14ac:dyDescent="0.3">
      <c r="A386" s="7" t="s">
        <v>479</v>
      </c>
      <c r="B386" s="19" t="s">
        <v>480</v>
      </c>
      <c r="C386" s="72"/>
      <c r="D386" s="72"/>
      <c r="E386" s="84"/>
      <c r="F386" s="21"/>
      <c r="G386" s="21"/>
      <c r="H386" s="21"/>
    </row>
    <row r="387" spans="1:8" ht="53.25" hidden="1" customHeight="1" x14ac:dyDescent="0.3">
      <c r="A387" s="7" t="s">
        <v>481</v>
      </c>
      <c r="B387" s="19" t="s">
        <v>482</v>
      </c>
      <c r="C387" s="72"/>
      <c r="D387" s="72"/>
      <c r="E387" s="84"/>
      <c r="F387" s="21"/>
      <c r="G387" s="21"/>
      <c r="H387" s="21"/>
    </row>
    <row r="388" spans="1:8" ht="51" hidden="1" customHeight="1" x14ac:dyDescent="0.3">
      <c r="A388" s="8" t="s">
        <v>483</v>
      </c>
      <c r="B388" s="17" t="s">
        <v>484</v>
      </c>
      <c r="C388" s="86"/>
      <c r="D388" s="86"/>
    </row>
    <row r="389" spans="1:8" ht="66.75" hidden="1" customHeight="1" x14ac:dyDescent="0.3">
      <c r="A389" s="8" t="s">
        <v>483</v>
      </c>
      <c r="B389" s="17" t="s">
        <v>485</v>
      </c>
      <c r="C389" s="72"/>
      <c r="D389" s="72"/>
    </row>
    <row r="390" spans="1:8" ht="51" hidden="1" x14ac:dyDescent="0.3">
      <c r="A390" s="8" t="s">
        <v>483</v>
      </c>
      <c r="B390" s="17" t="s">
        <v>486</v>
      </c>
      <c r="C390" s="72"/>
      <c r="D390" s="72"/>
    </row>
    <row r="391" spans="1:8" x14ac:dyDescent="0.3">
      <c r="A391" s="9"/>
      <c r="B391" s="20"/>
    </row>
    <row r="392" spans="1:8" x14ac:dyDescent="0.3">
      <c r="A392" s="9"/>
      <c r="B392" s="20"/>
    </row>
    <row r="393" spans="1:8" x14ac:dyDescent="0.3">
      <c r="A393" s="10"/>
      <c r="B393" s="20"/>
    </row>
    <row r="394" spans="1:8" x14ac:dyDescent="0.3">
      <c r="A394" s="10"/>
    </row>
    <row r="395" spans="1:8" x14ac:dyDescent="0.3">
      <c r="A395" s="10"/>
    </row>
    <row r="396" spans="1:8" x14ac:dyDescent="0.3">
      <c r="A396" s="10"/>
    </row>
    <row r="397" spans="1:8" x14ac:dyDescent="0.3">
      <c r="A397" s="10"/>
    </row>
    <row r="398" spans="1:8" x14ac:dyDescent="0.3">
      <c r="A398" s="10"/>
    </row>
    <row r="399" spans="1:8" x14ac:dyDescent="0.3">
      <c r="A399" s="10"/>
    </row>
    <row r="400" spans="1:8" x14ac:dyDescent="0.3">
      <c r="A400" s="11"/>
    </row>
    <row r="401" spans="1:1" x14ac:dyDescent="0.3">
      <c r="A401" s="11"/>
    </row>
    <row r="402" spans="1:1" x14ac:dyDescent="0.3">
      <c r="A402" s="11"/>
    </row>
    <row r="403" spans="1:1" x14ac:dyDescent="0.3">
      <c r="A403" s="11"/>
    </row>
    <row r="404" spans="1:1" x14ac:dyDescent="0.3">
      <c r="A404" s="11"/>
    </row>
    <row r="405" spans="1:1" x14ac:dyDescent="0.3">
      <c r="A405" s="11"/>
    </row>
    <row r="406" spans="1:1" x14ac:dyDescent="0.3">
      <c r="A406" s="11"/>
    </row>
    <row r="407" spans="1:1" x14ac:dyDescent="0.3">
      <c r="A407" s="11"/>
    </row>
    <row r="408" spans="1:1" x14ac:dyDescent="0.3">
      <c r="A408" s="11"/>
    </row>
    <row r="409" spans="1:1" x14ac:dyDescent="0.3">
      <c r="A409" s="11"/>
    </row>
    <row r="410" spans="1:1" x14ac:dyDescent="0.3">
      <c r="A410" s="11"/>
    </row>
    <row r="411" spans="1:1" x14ac:dyDescent="0.3">
      <c r="A411" s="11"/>
    </row>
    <row r="412" spans="1:1" x14ac:dyDescent="0.3">
      <c r="A412" s="11"/>
    </row>
    <row r="413" spans="1:1" x14ac:dyDescent="0.3">
      <c r="A413" s="11"/>
    </row>
    <row r="414" spans="1:1" x14ac:dyDescent="0.3">
      <c r="A414" s="11"/>
    </row>
    <row r="415" spans="1:1" x14ac:dyDescent="0.3">
      <c r="A415" s="11"/>
    </row>
    <row r="416" spans="1:1" x14ac:dyDescent="0.3">
      <c r="A416" s="11"/>
    </row>
    <row r="417" spans="1:1" x14ac:dyDescent="0.3">
      <c r="A417" s="11"/>
    </row>
    <row r="418" spans="1:1" x14ac:dyDescent="0.3">
      <c r="A418" s="11"/>
    </row>
    <row r="419" spans="1:1" x14ac:dyDescent="0.3">
      <c r="A419" s="11"/>
    </row>
    <row r="420" spans="1:1" x14ac:dyDescent="0.3">
      <c r="A420" s="11"/>
    </row>
    <row r="421" spans="1:1" x14ac:dyDescent="0.3">
      <c r="A421" s="11"/>
    </row>
    <row r="422" spans="1:1" x14ac:dyDescent="0.3">
      <c r="A422" s="11"/>
    </row>
    <row r="423" spans="1:1" x14ac:dyDescent="0.3">
      <c r="A423" s="11"/>
    </row>
    <row r="424" spans="1:1" x14ac:dyDescent="0.3">
      <c r="A424" s="11"/>
    </row>
    <row r="425" spans="1:1" x14ac:dyDescent="0.3">
      <c r="A425" s="11"/>
    </row>
    <row r="426" spans="1:1" x14ac:dyDescent="0.3">
      <c r="A426" s="11"/>
    </row>
    <row r="427" spans="1:1" x14ac:dyDescent="0.3">
      <c r="A427" s="11"/>
    </row>
    <row r="428" spans="1:1" x14ac:dyDescent="0.3">
      <c r="A428" s="11"/>
    </row>
    <row r="429" spans="1:1" x14ac:dyDescent="0.3">
      <c r="A429" s="11"/>
    </row>
    <row r="430" spans="1:1" x14ac:dyDescent="0.3">
      <c r="A430" s="11"/>
    </row>
    <row r="431" spans="1:1" x14ac:dyDescent="0.3">
      <c r="A431" s="11"/>
    </row>
    <row r="432" spans="1:1" x14ac:dyDescent="0.3">
      <c r="A432" s="11"/>
    </row>
    <row r="433" spans="1:1" x14ac:dyDescent="0.3">
      <c r="A433" s="11"/>
    </row>
    <row r="434" spans="1:1" x14ac:dyDescent="0.3">
      <c r="A434" s="11"/>
    </row>
    <row r="435" spans="1:1" x14ac:dyDescent="0.3">
      <c r="A435" s="11"/>
    </row>
    <row r="436" spans="1:1" x14ac:dyDescent="0.3">
      <c r="A436" s="11"/>
    </row>
    <row r="437" spans="1:1" x14ac:dyDescent="0.3">
      <c r="A437" s="11"/>
    </row>
    <row r="438" spans="1:1" x14ac:dyDescent="0.3">
      <c r="A438" s="11"/>
    </row>
    <row r="439" spans="1:1" x14ac:dyDescent="0.3">
      <c r="A439" s="11"/>
    </row>
    <row r="440" spans="1:1" x14ac:dyDescent="0.3">
      <c r="A440" s="11"/>
    </row>
    <row r="441" spans="1:1" x14ac:dyDescent="0.3">
      <c r="A441" s="11"/>
    </row>
    <row r="442" spans="1:1" x14ac:dyDescent="0.3">
      <c r="A442" s="11"/>
    </row>
    <row r="443" spans="1:1" x14ac:dyDescent="0.3">
      <c r="A443" s="11"/>
    </row>
    <row r="444" spans="1:1" x14ac:dyDescent="0.3">
      <c r="A444" s="11"/>
    </row>
    <row r="445" spans="1:1" x14ac:dyDescent="0.3">
      <c r="A445" s="11"/>
    </row>
    <row r="446" spans="1:1" x14ac:dyDescent="0.3">
      <c r="A446" s="11"/>
    </row>
    <row r="447" spans="1:1" x14ac:dyDescent="0.3">
      <c r="A447" s="11"/>
    </row>
    <row r="448" spans="1:1" x14ac:dyDescent="0.3">
      <c r="A448" s="11"/>
    </row>
    <row r="449" spans="1:1" x14ac:dyDescent="0.3">
      <c r="A449" s="11"/>
    </row>
    <row r="450" spans="1:1" x14ac:dyDescent="0.3">
      <c r="A450" s="11"/>
    </row>
    <row r="451" spans="1:1" x14ac:dyDescent="0.3">
      <c r="A451" s="11"/>
    </row>
    <row r="452" spans="1:1" x14ac:dyDescent="0.3">
      <c r="A452" s="11"/>
    </row>
    <row r="453" spans="1:1" x14ac:dyDescent="0.3">
      <c r="A453" s="11"/>
    </row>
    <row r="454" spans="1:1" x14ac:dyDescent="0.3">
      <c r="A454" s="11"/>
    </row>
    <row r="455" spans="1:1" x14ac:dyDescent="0.3">
      <c r="A455" s="11"/>
    </row>
    <row r="456" spans="1:1" x14ac:dyDescent="0.3">
      <c r="A456" s="11"/>
    </row>
    <row r="457" spans="1:1" x14ac:dyDescent="0.3">
      <c r="A457" s="11"/>
    </row>
    <row r="458" spans="1:1" x14ac:dyDescent="0.3">
      <c r="A458" s="11"/>
    </row>
    <row r="459" spans="1:1" x14ac:dyDescent="0.3">
      <c r="A459" s="11"/>
    </row>
    <row r="460" spans="1:1" x14ac:dyDescent="0.3">
      <c r="A460" s="11"/>
    </row>
    <row r="461" spans="1:1" x14ac:dyDescent="0.3">
      <c r="A461" s="11"/>
    </row>
    <row r="462" spans="1:1" x14ac:dyDescent="0.3">
      <c r="A462" s="11"/>
    </row>
    <row r="463" spans="1:1" x14ac:dyDescent="0.3">
      <c r="A463" s="11"/>
    </row>
    <row r="464" spans="1:1" x14ac:dyDescent="0.3">
      <c r="A464" s="11"/>
    </row>
    <row r="465" spans="1:1" x14ac:dyDescent="0.3">
      <c r="A465" s="11"/>
    </row>
    <row r="466" spans="1:1" x14ac:dyDescent="0.3">
      <c r="A466" s="11"/>
    </row>
    <row r="467" spans="1:1" x14ac:dyDescent="0.3">
      <c r="A467" s="11"/>
    </row>
    <row r="468" spans="1:1" x14ac:dyDescent="0.3">
      <c r="A468" s="11"/>
    </row>
    <row r="469" spans="1:1" x14ac:dyDescent="0.3">
      <c r="A469" s="11"/>
    </row>
    <row r="470" spans="1:1" x14ac:dyDescent="0.3">
      <c r="A470" s="11"/>
    </row>
    <row r="471" spans="1:1" x14ac:dyDescent="0.3">
      <c r="A471" s="11"/>
    </row>
    <row r="472" spans="1:1" x14ac:dyDescent="0.3">
      <c r="A472" s="11"/>
    </row>
    <row r="473" spans="1:1" x14ac:dyDescent="0.3">
      <c r="A473" s="11"/>
    </row>
    <row r="474" spans="1:1" x14ac:dyDescent="0.3">
      <c r="A474" s="11"/>
    </row>
    <row r="475" spans="1:1" x14ac:dyDescent="0.3">
      <c r="A475" s="11"/>
    </row>
    <row r="476" spans="1:1" x14ac:dyDescent="0.3">
      <c r="A476" s="11"/>
    </row>
    <row r="477" spans="1:1" x14ac:dyDescent="0.3">
      <c r="A477" s="11"/>
    </row>
    <row r="478" spans="1:1" x14ac:dyDescent="0.3">
      <c r="A478" s="11"/>
    </row>
    <row r="479" spans="1:1" x14ac:dyDescent="0.3">
      <c r="A479" s="11"/>
    </row>
    <row r="480" spans="1:1" x14ac:dyDescent="0.3">
      <c r="A480" s="11"/>
    </row>
    <row r="481" spans="1:1" x14ac:dyDescent="0.3">
      <c r="A481" s="11"/>
    </row>
    <row r="482" spans="1:1" x14ac:dyDescent="0.3">
      <c r="A482" s="11"/>
    </row>
    <row r="483" spans="1:1" x14ac:dyDescent="0.3">
      <c r="A483" s="11"/>
    </row>
    <row r="484" spans="1:1" x14ac:dyDescent="0.3">
      <c r="A484" s="11"/>
    </row>
    <row r="485" spans="1:1" x14ac:dyDescent="0.3">
      <c r="A485" s="11"/>
    </row>
    <row r="486" spans="1:1" x14ac:dyDescent="0.3">
      <c r="A486" s="11"/>
    </row>
    <row r="487" spans="1:1" x14ac:dyDescent="0.3">
      <c r="A487" s="11"/>
    </row>
    <row r="488" spans="1:1" x14ac:dyDescent="0.3">
      <c r="A488" s="11"/>
    </row>
    <row r="489" spans="1:1" x14ac:dyDescent="0.3">
      <c r="A489" s="11"/>
    </row>
    <row r="490" spans="1:1" x14ac:dyDescent="0.3">
      <c r="A490" s="11"/>
    </row>
    <row r="491" spans="1:1" x14ac:dyDescent="0.3">
      <c r="A491" s="11"/>
    </row>
    <row r="492" spans="1:1" x14ac:dyDescent="0.3">
      <c r="A492" s="11"/>
    </row>
    <row r="493" spans="1:1" x14ac:dyDescent="0.3">
      <c r="A493" s="11"/>
    </row>
    <row r="494" spans="1:1" x14ac:dyDescent="0.3">
      <c r="A494" s="11"/>
    </row>
    <row r="495" spans="1:1" x14ac:dyDescent="0.3">
      <c r="A495" s="11"/>
    </row>
    <row r="496" spans="1:1" x14ac:dyDescent="0.3">
      <c r="A496" s="11"/>
    </row>
    <row r="497" spans="1:1" x14ac:dyDescent="0.3">
      <c r="A497" s="11"/>
    </row>
    <row r="498" spans="1:1" x14ac:dyDescent="0.3">
      <c r="A498" s="11"/>
    </row>
    <row r="499" spans="1:1" x14ac:dyDescent="0.3">
      <c r="A499" s="11"/>
    </row>
    <row r="500" spans="1:1" x14ac:dyDescent="0.3">
      <c r="A500" s="11"/>
    </row>
    <row r="501" spans="1:1" x14ac:dyDescent="0.3">
      <c r="A501" s="11"/>
    </row>
    <row r="502" spans="1:1" x14ac:dyDescent="0.3">
      <c r="A502" s="11"/>
    </row>
    <row r="503" spans="1:1" x14ac:dyDescent="0.3">
      <c r="A503" s="11"/>
    </row>
    <row r="504" spans="1:1" x14ac:dyDescent="0.3">
      <c r="A504" s="11"/>
    </row>
    <row r="505" spans="1:1" x14ac:dyDescent="0.3">
      <c r="A505" s="11"/>
    </row>
    <row r="506" spans="1:1" x14ac:dyDescent="0.3">
      <c r="A506" s="11"/>
    </row>
    <row r="507" spans="1:1" x14ac:dyDescent="0.3">
      <c r="A507" s="11"/>
    </row>
    <row r="508" spans="1:1" x14ac:dyDescent="0.3">
      <c r="A508" s="11"/>
    </row>
    <row r="509" spans="1:1" x14ac:dyDescent="0.3">
      <c r="A509" s="11"/>
    </row>
    <row r="510" spans="1:1" x14ac:dyDescent="0.3">
      <c r="A510" s="11"/>
    </row>
    <row r="511" spans="1:1" x14ac:dyDescent="0.3">
      <c r="A511" s="11"/>
    </row>
    <row r="512" spans="1:1" x14ac:dyDescent="0.3">
      <c r="A512" s="11"/>
    </row>
    <row r="513" spans="1:1" x14ac:dyDescent="0.3">
      <c r="A513" s="11"/>
    </row>
    <row r="514" spans="1:1" x14ac:dyDescent="0.3">
      <c r="A514" s="11"/>
    </row>
    <row r="515" spans="1:1" x14ac:dyDescent="0.3">
      <c r="A515" s="11"/>
    </row>
    <row r="516" spans="1:1" x14ac:dyDescent="0.3">
      <c r="A516" s="11"/>
    </row>
    <row r="517" spans="1:1" x14ac:dyDescent="0.3">
      <c r="A517" s="11"/>
    </row>
    <row r="518" spans="1:1" x14ac:dyDescent="0.3">
      <c r="A518" s="11"/>
    </row>
    <row r="519" spans="1:1" x14ac:dyDescent="0.3">
      <c r="A519" s="11"/>
    </row>
    <row r="520" spans="1:1" x14ac:dyDescent="0.3">
      <c r="A520" s="11"/>
    </row>
    <row r="521" spans="1:1" x14ac:dyDescent="0.3">
      <c r="A521" s="11"/>
    </row>
    <row r="522" spans="1:1" x14ac:dyDescent="0.3">
      <c r="A522" s="11"/>
    </row>
    <row r="523" spans="1:1" x14ac:dyDescent="0.3">
      <c r="A523" s="11"/>
    </row>
    <row r="524" spans="1:1" x14ac:dyDescent="0.3">
      <c r="A524" s="11"/>
    </row>
    <row r="525" spans="1:1" x14ac:dyDescent="0.3">
      <c r="A525" s="11"/>
    </row>
    <row r="526" spans="1:1" x14ac:dyDescent="0.3">
      <c r="A526" s="11"/>
    </row>
    <row r="527" spans="1:1" x14ac:dyDescent="0.3">
      <c r="A527" s="11"/>
    </row>
    <row r="528" spans="1:1" x14ac:dyDescent="0.3">
      <c r="A528" s="11"/>
    </row>
    <row r="529" spans="1:1" x14ac:dyDescent="0.3">
      <c r="A529" s="11"/>
    </row>
    <row r="530" spans="1:1" x14ac:dyDescent="0.3">
      <c r="A530" s="11"/>
    </row>
    <row r="531" spans="1:1" x14ac:dyDescent="0.3">
      <c r="A531" s="11"/>
    </row>
    <row r="532" spans="1:1" x14ac:dyDescent="0.3">
      <c r="A532" s="11"/>
    </row>
    <row r="533" spans="1:1" x14ac:dyDescent="0.3">
      <c r="A533" s="11"/>
    </row>
    <row r="534" spans="1:1" x14ac:dyDescent="0.3">
      <c r="A534" s="11"/>
    </row>
    <row r="535" spans="1:1" x14ac:dyDescent="0.3">
      <c r="A535" s="11"/>
    </row>
    <row r="536" spans="1:1" x14ac:dyDescent="0.3">
      <c r="A536" s="11"/>
    </row>
    <row r="537" spans="1:1" x14ac:dyDescent="0.3">
      <c r="A537" s="11"/>
    </row>
    <row r="538" spans="1:1" x14ac:dyDescent="0.3">
      <c r="A538" s="11"/>
    </row>
    <row r="539" spans="1:1" x14ac:dyDescent="0.3">
      <c r="A539" s="11"/>
    </row>
    <row r="540" spans="1:1" x14ac:dyDescent="0.3">
      <c r="A540" s="11"/>
    </row>
    <row r="541" spans="1:1" x14ac:dyDescent="0.3">
      <c r="A541" s="11"/>
    </row>
    <row r="542" spans="1:1" x14ac:dyDescent="0.3">
      <c r="A542" s="11"/>
    </row>
    <row r="543" spans="1:1" x14ac:dyDescent="0.3">
      <c r="A543" s="11"/>
    </row>
    <row r="544" spans="1:1" x14ac:dyDescent="0.3">
      <c r="A544" s="11"/>
    </row>
    <row r="545" spans="1:1" x14ac:dyDescent="0.3">
      <c r="A545" s="11"/>
    </row>
    <row r="546" spans="1:1" x14ac:dyDescent="0.3">
      <c r="A546" s="11"/>
    </row>
    <row r="547" spans="1:1" x14ac:dyDescent="0.3">
      <c r="A547" s="11"/>
    </row>
    <row r="548" spans="1:1" x14ac:dyDescent="0.3">
      <c r="A548" s="11"/>
    </row>
    <row r="549" spans="1:1" x14ac:dyDescent="0.3">
      <c r="A549" s="11"/>
    </row>
    <row r="550" spans="1:1" x14ac:dyDescent="0.3">
      <c r="A550" s="11"/>
    </row>
    <row r="551" spans="1:1" x14ac:dyDescent="0.3">
      <c r="A551" s="11"/>
    </row>
    <row r="552" spans="1:1" x14ac:dyDescent="0.3">
      <c r="A552" s="11"/>
    </row>
    <row r="553" spans="1:1" x14ac:dyDescent="0.3">
      <c r="A553" s="11"/>
    </row>
    <row r="554" spans="1:1" x14ac:dyDescent="0.3">
      <c r="A554" s="11"/>
    </row>
    <row r="555" spans="1:1" x14ac:dyDescent="0.3">
      <c r="A555" s="11"/>
    </row>
    <row r="556" spans="1:1" x14ac:dyDescent="0.3">
      <c r="A556" s="11"/>
    </row>
    <row r="557" spans="1:1" x14ac:dyDescent="0.3">
      <c r="A557" s="11"/>
    </row>
    <row r="558" spans="1:1" x14ac:dyDescent="0.3">
      <c r="A558" s="11"/>
    </row>
    <row r="559" spans="1:1" x14ac:dyDescent="0.3">
      <c r="A559" s="11"/>
    </row>
    <row r="560" spans="1:1" x14ac:dyDescent="0.3">
      <c r="A560" s="11"/>
    </row>
    <row r="561" spans="1:1" x14ac:dyDescent="0.3">
      <c r="A561" s="11"/>
    </row>
    <row r="562" spans="1:1" x14ac:dyDescent="0.3">
      <c r="A562" s="11"/>
    </row>
    <row r="563" spans="1:1" x14ac:dyDescent="0.3">
      <c r="A563" s="11"/>
    </row>
    <row r="564" spans="1:1" x14ac:dyDescent="0.3">
      <c r="A564" s="11"/>
    </row>
    <row r="565" spans="1:1" x14ac:dyDescent="0.3">
      <c r="A565" s="11"/>
    </row>
    <row r="566" spans="1:1" x14ac:dyDescent="0.3">
      <c r="A566" s="11"/>
    </row>
    <row r="567" spans="1:1" x14ac:dyDescent="0.3">
      <c r="A567" s="11"/>
    </row>
    <row r="568" spans="1:1" x14ac:dyDescent="0.3">
      <c r="A568" s="11"/>
    </row>
    <row r="569" spans="1:1" x14ac:dyDescent="0.3">
      <c r="A569" s="11"/>
    </row>
    <row r="570" spans="1:1" x14ac:dyDescent="0.3">
      <c r="A570" s="11"/>
    </row>
    <row r="571" spans="1:1" x14ac:dyDescent="0.3">
      <c r="A571" s="11"/>
    </row>
    <row r="572" spans="1:1" x14ac:dyDescent="0.3">
      <c r="A572" s="11"/>
    </row>
    <row r="573" spans="1:1" x14ac:dyDescent="0.3">
      <c r="A573" s="11"/>
    </row>
    <row r="574" spans="1:1" x14ac:dyDescent="0.3">
      <c r="A574" s="11"/>
    </row>
    <row r="575" spans="1:1" x14ac:dyDescent="0.3">
      <c r="A575" s="11"/>
    </row>
    <row r="576" spans="1:1" x14ac:dyDescent="0.3">
      <c r="A576" s="11"/>
    </row>
    <row r="577" spans="1:1" x14ac:dyDescent="0.3">
      <c r="A577" s="11"/>
    </row>
    <row r="578" spans="1:1" x14ac:dyDescent="0.3">
      <c r="A578" s="11"/>
    </row>
    <row r="579" spans="1:1" x14ac:dyDescent="0.3">
      <c r="A579" s="11"/>
    </row>
    <row r="580" spans="1:1" x14ac:dyDescent="0.3">
      <c r="A580" s="11"/>
    </row>
    <row r="581" spans="1:1" x14ac:dyDescent="0.3">
      <c r="A581" s="11"/>
    </row>
    <row r="582" spans="1:1" x14ac:dyDescent="0.3">
      <c r="A582" s="11"/>
    </row>
    <row r="583" spans="1:1" x14ac:dyDescent="0.3">
      <c r="A583" s="11"/>
    </row>
    <row r="584" spans="1:1" x14ac:dyDescent="0.3">
      <c r="A584" s="11"/>
    </row>
    <row r="585" spans="1:1" x14ac:dyDescent="0.3">
      <c r="A585" s="11"/>
    </row>
    <row r="586" spans="1:1" x14ac:dyDescent="0.3">
      <c r="A586" s="11"/>
    </row>
    <row r="587" spans="1:1" x14ac:dyDescent="0.3">
      <c r="A587" s="11"/>
    </row>
    <row r="588" spans="1:1" x14ac:dyDescent="0.3">
      <c r="A588" s="11"/>
    </row>
    <row r="589" spans="1:1" x14ac:dyDescent="0.3">
      <c r="A589" s="11"/>
    </row>
    <row r="590" spans="1:1" x14ac:dyDescent="0.3">
      <c r="A590" s="11"/>
    </row>
    <row r="591" spans="1:1" x14ac:dyDescent="0.3">
      <c r="A591" s="11"/>
    </row>
    <row r="592" spans="1:1" x14ac:dyDescent="0.3">
      <c r="A592" s="11"/>
    </row>
    <row r="593" spans="1:1" x14ac:dyDescent="0.3">
      <c r="A593" s="11"/>
    </row>
    <row r="594" spans="1:1" x14ac:dyDescent="0.3">
      <c r="A594" s="11"/>
    </row>
    <row r="595" spans="1:1" x14ac:dyDescent="0.3">
      <c r="A595" s="11"/>
    </row>
    <row r="596" spans="1:1" x14ac:dyDescent="0.3">
      <c r="A596" s="11"/>
    </row>
    <row r="597" spans="1:1" x14ac:dyDescent="0.3">
      <c r="A597" s="11"/>
    </row>
    <row r="598" spans="1:1" x14ac:dyDescent="0.3">
      <c r="A598" s="11"/>
    </row>
    <row r="599" spans="1:1" x14ac:dyDescent="0.3">
      <c r="A599" s="11"/>
    </row>
    <row r="600" spans="1:1" x14ac:dyDescent="0.3">
      <c r="A600" s="11"/>
    </row>
    <row r="601" spans="1:1" x14ac:dyDescent="0.3">
      <c r="A601" s="11"/>
    </row>
    <row r="602" spans="1:1" x14ac:dyDescent="0.3">
      <c r="A602" s="11"/>
    </row>
    <row r="603" spans="1:1" x14ac:dyDescent="0.3">
      <c r="A603" s="11"/>
    </row>
    <row r="604" spans="1:1" x14ac:dyDescent="0.3">
      <c r="A604" s="11"/>
    </row>
    <row r="605" spans="1:1" x14ac:dyDescent="0.3">
      <c r="A605" s="11"/>
    </row>
    <row r="606" spans="1:1" x14ac:dyDescent="0.3">
      <c r="A606" s="11"/>
    </row>
    <row r="607" spans="1:1" x14ac:dyDescent="0.3">
      <c r="A607" s="11"/>
    </row>
    <row r="608" spans="1:1" x14ac:dyDescent="0.3">
      <c r="A608" s="11"/>
    </row>
    <row r="609" spans="1:1" x14ac:dyDescent="0.3">
      <c r="A609" s="11"/>
    </row>
    <row r="610" spans="1:1" x14ac:dyDescent="0.3">
      <c r="A610" s="11"/>
    </row>
    <row r="611" spans="1:1" x14ac:dyDescent="0.3">
      <c r="A611" s="11"/>
    </row>
    <row r="612" spans="1:1" x14ac:dyDescent="0.3">
      <c r="A612" s="11"/>
    </row>
    <row r="613" spans="1:1" x14ac:dyDescent="0.3">
      <c r="A613" s="11"/>
    </row>
    <row r="614" spans="1:1" x14ac:dyDescent="0.3">
      <c r="A614" s="11"/>
    </row>
    <row r="615" spans="1:1" x14ac:dyDescent="0.3">
      <c r="A615" s="11"/>
    </row>
    <row r="616" spans="1:1" x14ac:dyDescent="0.3">
      <c r="A616" s="11"/>
    </row>
    <row r="617" spans="1:1" x14ac:dyDescent="0.3">
      <c r="A617" s="11"/>
    </row>
    <row r="618" spans="1:1" x14ac:dyDescent="0.3">
      <c r="A618" s="11"/>
    </row>
    <row r="619" spans="1:1" x14ac:dyDescent="0.3">
      <c r="A619" s="11"/>
    </row>
    <row r="620" spans="1:1" x14ac:dyDescent="0.3">
      <c r="A620" s="11"/>
    </row>
    <row r="621" spans="1:1" x14ac:dyDescent="0.3">
      <c r="A621" s="11"/>
    </row>
    <row r="622" spans="1:1" x14ac:dyDescent="0.3">
      <c r="A622" s="11"/>
    </row>
    <row r="623" spans="1:1" x14ac:dyDescent="0.3">
      <c r="A623" s="11"/>
    </row>
    <row r="624" spans="1:1" x14ac:dyDescent="0.3">
      <c r="A624" s="11"/>
    </row>
    <row r="625" spans="1:1" x14ac:dyDescent="0.3">
      <c r="A625" s="11"/>
    </row>
  </sheetData>
  <mergeCells count="1">
    <mergeCell ref="A2:D2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Гордиенко О Н</cp:lastModifiedBy>
  <cp:lastPrinted>2022-10-14T03:07:30Z</cp:lastPrinted>
  <dcterms:created xsi:type="dcterms:W3CDTF">2020-11-29T03:50:15Z</dcterms:created>
  <dcterms:modified xsi:type="dcterms:W3CDTF">2022-11-10T07:53:53Z</dcterms:modified>
</cp:coreProperties>
</file>