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ОБРАНИЕ ПРЕДСТАВИТЕЛЕЙ\Решения\2024\ДУМА ноябрь 2024\1\"/>
    </mc:Choice>
  </mc:AlternateContent>
  <xr:revisionPtr revIDLastSave="0" documentId="13_ncr:1_{E290CEAD-015E-4893-A309-D0020DC9B7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ДОХОДЫ  2024-2026" sheetId="3" r:id="rId1"/>
  </sheets>
  <definedNames>
    <definedName name="_xlnm._FilterDatabase" localSheetId="0" hidden="1">'ДОХОДЫ  2024-2026'!$A$11:$H$287</definedName>
    <definedName name="_xlnm.Print_Titles" localSheetId="0">'ДОХОДЫ  2024-2026'!$11:$11</definedName>
    <definedName name="_xlnm.Print_Area" localSheetId="0">'ДОХОДЫ  2024-2026'!$A$1:$G$308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3" l="1"/>
  <c r="E18" i="3"/>
  <c r="E195" i="3"/>
  <c r="E66" i="3"/>
  <c r="E21" i="3"/>
  <c r="E114" i="3"/>
  <c r="E76" i="3"/>
  <c r="E82" i="3"/>
  <c r="E53" i="3"/>
  <c r="E25" i="3"/>
  <c r="E30" i="3"/>
  <c r="E32" i="3"/>
  <c r="E34" i="3"/>
  <c r="E44" i="3"/>
  <c r="E50" i="3"/>
  <c r="E55" i="3"/>
  <c r="E78" i="3"/>
  <c r="E79" i="3"/>
  <c r="E85" i="3"/>
  <c r="E102" i="3"/>
  <c r="E107" i="3"/>
  <c r="E120" i="3"/>
  <c r="E123" i="3"/>
  <c r="E146" i="3"/>
  <c r="E149" i="3"/>
  <c r="E161" i="3"/>
  <c r="E164" i="3"/>
  <c r="E169" i="3"/>
  <c r="E172" i="3"/>
  <c r="E177" i="3"/>
  <c r="E301" i="3"/>
  <c r="E298" i="3"/>
  <c r="E294" i="3"/>
  <c r="E290" i="3"/>
  <c r="E283" i="3"/>
  <c r="E282" i="3"/>
  <c r="E280" i="3"/>
  <c r="E269" i="3"/>
  <c r="E257" i="3"/>
  <c r="E225" i="3"/>
  <c r="E217" i="3"/>
  <c r="E29" i="3" l="1"/>
  <c r="E253" i="3" l="1"/>
  <c r="E244" i="3"/>
  <c r="G224" i="3" l="1"/>
  <c r="F224" i="3"/>
  <c r="E224" i="3"/>
  <c r="G291" i="3"/>
  <c r="G277" i="3"/>
  <c r="E289" i="3"/>
  <c r="E236" i="3"/>
  <c r="F234" i="3"/>
  <c r="G250" i="3"/>
  <c r="F250" i="3"/>
  <c r="E250" i="3"/>
  <c r="E104" i="3"/>
  <c r="H306" i="3"/>
  <c r="H304" i="3"/>
  <c r="H302" i="3"/>
  <c r="H300" i="3"/>
  <c r="H296" i="3"/>
  <c r="H293" i="3"/>
  <c r="H291" i="3"/>
  <c r="H289" i="3"/>
  <c r="H277" i="3"/>
  <c r="H276" i="3" s="1"/>
  <c r="H253" i="3"/>
  <c r="H252" i="3" s="1"/>
  <c r="H248" i="3"/>
  <c r="H246" i="3"/>
  <c r="H242" i="3"/>
  <c r="H240" i="3"/>
  <c r="H238" i="3"/>
  <c r="H236" i="3"/>
  <c r="H234" i="3"/>
  <c r="H232" i="3"/>
  <c r="H230" i="3"/>
  <c r="H228" i="3"/>
  <c r="H226" i="3"/>
  <c r="H221" i="3"/>
  <c r="H216" i="3"/>
  <c r="H214" i="3"/>
  <c r="H295" i="3" l="1"/>
  <c r="H275" i="3"/>
  <c r="H223" i="3"/>
  <c r="H213" i="3"/>
  <c r="F291" i="3"/>
  <c r="E291" i="3"/>
  <c r="G232" i="3"/>
  <c r="F232" i="3"/>
  <c r="E232" i="3"/>
  <c r="G77" i="3"/>
  <c r="F77" i="3"/>
  <c r="E77" i="3"/>
  <c r="H212" i="3" l="1"/>
  <c r="H211" i="3" s="1"/>
  <c r="D306" i="3" l="1"/>
  <c r="D304" i="3"/>
  <c r="D303" i="3"/>
  <c r="D302" i="3" s="1"/>
  <c r="D300" i="3"/>
  <c r="D296" i="3"/>
  <c r="D294" i="3"/>
  <c r="D293" i="3" s="1"/>
  <c r="D291" i="3"/>
  <c r="D289" i="3"/>
  <c r="D277" i="3"/>
  <c r="D276" i="3" s="1"/>
  <c r="D261" i="3"/>
  <c r="D259" i="3"/>
  <c r="D258" i="3"/>
  <c r="D257" i="3"/>
  <c r="D256" i="3"/>
  <c r="D249" i="3"/>
  <c r="D248" i="3" s="1"/>
  <c r="D246" i="3"/>
  <c r="D242" i="3"/>
  <c r="D240" i="3"/>
  <c r="D238" i="3"/>
  <c r="D236" i="3"/>
  <c r="D234" i="3"/>
  <c r="D233" i="3"/>
  <c r="D230" i="3"/>
  <c r="D228" i="3"/>
  <c r="D226" i="3"/>
  <c r="D221" i="3"/>
  <c r="D216" i="3"/>
  <c r="D214" i="3"/>
  <c r="D209" i="3"/>
  <c r="D206" i="3" s="1"/>
  <c r="D204" i="3"/>
  <c r="D202" i="3"/>
  <c r="D200" i="3"/>
  <c r="D193" i="3"/>
  <c r="D191" i="3"/>
  <c r="D190" i="3" s="1"/>
  <c r="D186" i="3"/>
  <c r="D184" i="3"/>
  <c r="D181" i="3"/>
  <c r="D177" i="3"/>
  <c r="D175" i="3"/>
  <c r="D173" i="3"/>
  <c r="D171" i="3"/>
  <c r="D168" i="3"/>
  <c r="D163" i="3"/>
  <c r="D161" i="3"/>
  <c r="D160" i="3" s="1"/>
  <c r="D154" i="3"/>
  <c r="D148" i="3"/>
  <c r="D145" i="3"/>
  <c r="D142" i="3"/>
  <c r="D128" i="3"/>
  <c r="D125" i="3"/>
  <c r="D122" i="3"/>
  <c r="D119" i="3"/>
  <c r="D113" i="3"/>
  <c r="D112" i="3" s="1"/>
  <c r="D104" i="3"/>
  <c r="D101" i="3"/>
  <c r="D99" i="3"/>
  <c r="D96" i="3"/>
  <c r="D95" i="3" s="1"/>
  <c r="D93" i="3"/>
  <c r="D92" i="3"/>
  <c r="D90" i="3"/>
  <c r="D88" i="3"/>
  <c r="D84" i="3"/>
  <c r="D83" i="3" s="1"/>
  <c r="D81" i="3"/>
  <c r="D75" i="3"/>
  <c r="D69" i="3"/>
  <c r="D65" i="3"/>
  <c r="D62" i="3"/>
  <c r="D60" i="3"/>
  <c r="D57" i="3"/>
  <c r="D54" i="3"/>
  <c r="D52" i="3"/>
  <c r="D49" i="3"/>
  <c r="D43" i="3"/>
  <c r="D39" i="3"/>
  <c r="D34" i="3"/>
  <c r="D33" i="3" s="1"/>
  <c r="D32" i="3"/>
  <c r="D31" i="3" s="1"/>
  <c r="D30" i="3"/>
  <c r="D29" i="3" s="1"/>
  <c r="D25" i="3"/>
  <c r="D17" i="3" s="1"/>
  <c r="D16" i="3" s="1"/>
  <c r="E191" i="3"/>
  <c r="D98" i="3" l="1"/>
  <c r="D94" i="3" s="1"/>
  <c r="D275" i="3"/>
  <c r="D64" i="3"/>
  <c r="D59" i="3"/>
  <c r="D56" i="3" s="1"/>
  <c r="D28" i="3"/>
  <c r="D27" i="3" s="1"/>
  <c r="D253" i="3"/>
  <c r="D252" i="3" s="1"/>
  <c r="D223" i="3" s="1"/>
  <c r="D103" i="3"/>
  <c r="D199" i="3"/>
  <c r="D38" i="3"/>
  <c r="D37" i="3" s="1"/>
  <c r="D118" i="3"/>
  <c r="D170" i="3"/>
  <c r="D180" i="3"/>
  <c r="D295" i="3"/>
  <c r="D91" i="3"/>
  <c r="D87" i="3" s="1"/>
  <c r="D86" i="3" s="1"/>
  <c r="D213" i="3"/>
  <c r="D74" i="3"/>
  <c r="D73" i="3" s="1"/>
  <c r="D117" i="3" l="1"/>
  <c r="D15" i="3" s="1"/>
  <c r="D212" i="3"/>
  <c r="D211" i="3" s="1"/>
  <c r="D14" i="3" l="1"/>
  <c r="E277" i="3"/>
  <c r="F296" i="3" l="1"/>
  <c r="G296" i="3"/>
  <c r="E296" i="3"/>
  <c r="E304" i="3" l="1"/>
  <c r="F304" i="3"/>
  <c r="G304" i="3"/>
  <c r="F253" i="3"/>
  <c r="G253" i="3"/>
  <c r="E246" i="3"/>
  <c r="E240" i="3"/>
  <c r="E242" i="3"/>
  <c r="F242" i="3"/>
  <c r="G242" i="3"/>
  <c r="E226" i="3" l="1"/>
  <c r="F226" i="3"/>
  <c r="G226" i="3"/>
  <c r="E145" i="3"/>
  <c r="F145" i="3"/>
  <c r="G145" i="3"/>
  <c r="E17" i="3" l="1"/>
  <c r="E31" i="3"/>
  <c r="E33" i="3"/>
  <c r="E39" i="3"/>
  <c r="E43" i="3"/>
  <c r="E49" i="3"/>
  <c r="E52" i="3"/>
  <c r="E54" i="3"/>
  <c r="E57" i="3"/>
  <c r="E60" i="3"/>
  <c r="E62" i="3"/>
  <c r="E65" i="3"/>
  <c r="E69" i="3"/>
  <c r="E75" i="3"/>
  <c r="E81" i="3"/>
  <c r="E74" i="3" s="1"/>
  <c r="E84" i="3"/>
  <c r="E83" i="3" s="1"/>
  <c r="E91" i="3"/>
  <c r="E87" i="3" s="1"/>
  <c r="E86" i="3" s="1"/>
  <c r="E96" i="3"/>
  <c r="E95" i="3" s="1"/>
  <c r="E101" i="3"/>
  <c r="E113" i="3"/>
  <c r="E112" i="3" s="1"/>
  <c r="E119" i="3"/>
  <c r="E122" i="3"/>
  <c r="E125" i="3"/>
  <c r="E128" i="3"/>
  <c r="E142" i="3"/>
  <c r="E148" i="3"/>
  <c r="E154" i="3"/>
  <c r="E160" i="3"/>
  <c r="E163" i="3"/>
  <c r="E168" i="3"/>
  <c r="E171" i="3"/>
  <c r="E173" i="3"/>
  <c r="E175" i="3"/>
  <c r="E181" i="3"/>
  <c r="E184" i="3"/>
  <c r="E186" i="3"/>
  <c r="E190" i="3"/>
  <c r="E16" i="3" l="1"/>
  <c r="E73" i="3"/>
  <c r="E99" i="3"/>
  <c r="E98" i="3" s="1"/>
  <c r="E94" i="3" s="1"/>
  <c r="E59" i="3"/>
  <c r="E56" i="3" s="1"/>
  <c r="E103" i="3"/>
  <c r="E38" i="3"/>
  <c r="E37" i="3" s="1"/>
  <c r="E64" i="3"/>
  <c r="E28" i="3"/>
  <c r="E27" i="3" s="1"/>
  <c r="E180" i="3"/>
  <c r="E170" i="3"/>
  <c r="E118" i="3"/>
  <c r="G252" i="3"/>
  <c r="F252" i="3"/>
  <c r="E252" i="3"/>
  <c r="G306" i="3"/>
  <c r="F306" i="3"/>
  <c r="E306" i="3"/>
  <c r="G302" i="3"/>
  <c r="F302" i="3"/>
  <c r="E302" i="3"/>
  <c r="G300" i="3"/>
  <c r="G295" i="3" s="1"/>
  <c r="F300" i="3"/>
  <c r="E300" i="3"/>
  <c r="G293" i="3"/>
  <c r="F293" i="3"/>
  <c r="E293" i="3"/>
  <c r="G289" i="3"/>
  <c r="F289" i="3"/>
  <c r="G276" i="3"/>
  <c r="F277" i="3"/>
  <c r="F276" i="3" s="1"/>
  <c r="E276" i="3"/>
  <c r="G248" i="3"/>
  <c r="F248" i="3"/>
  <c r="E248" i="3"/>
  <c r="G238" i="3"/>
  <c r="F238" i="3"/>
  <c r="E238" i="3"/>
  <c r="G236" i="3"/>
  <c r="F236" i="3"/>
  <c r="G234" i="3"/>
  <c r="E234" i="3"/>
  <c r="G230" i="3"/>
  <c r="F230" i="3"/>
  <c r="E230" i="3"/>
  <c r="G228" i="3"/>
  <c r="F228" i="3"/>
  <c r="E228" i="3"/>
  <c r="G221" i="3"/>
  <c r="F221" i="3"/>
  <c r="E221" i="3"/>
  <c r="G216" i="3"/>
  <c r="F216" i="3"/>
  <c r="E216" i="3"/>
  <c r="G214" i="3"/>
  <c r="F214" i="3"/>
  <c r="E214" i="3"/>
  <c r="G209" i="3"/>
  <c r="G206" i="3" s="1"/>
  <c r="F209" i="3"/>
  <c r="F206" i="3" s="1"/>
  <c r="E209" i="3"/>
  <c r="E206" i="3" s="1"/>
  <c r="G204" i="3"/>
  <c r="F204" i="3"/>
  <c r="E204" i="3"/>
  <c r="G202" i="3"/>
  <c r="F202" i="3"/>
  <c r="E202" i="3"/>
  <c r="G200" i="3"/>
  <c r="F200" i="3"/>
  <c r="E200" i="3"/>
  <c r="G193" i="3"/>
  <c r="F193" i="3"/>
  <c r="E193" i="3"/>
  <c r="G190" i="3"/>
  <c r="F190" i="3"/>
  <c r="G186" i="3"/>
  <c r="F186" i="3"/>
  <c r="G184" i="3"/>
  <c r="F184" i="3"/>
  <c r="G181" i="3"/>
  <c r="F181" i="3"/>
  <c r="G177" i="3"/>
  <c r="F177" i="3"/>
  <c r="G175" i="3"/>
  <c r="F175" i="3"/>
  <c r="G173" i="3"/>
  <c r="F173" i="3"/>
  <c r="G171" i="3"/>
  <c r="F171" i="3"/>
  <c r="G168" i="3"/>
  <c r="F168" i="3"/>
  <c r="G163" i="3"/>
  <c r="F163" i="3"/>
  <c r="G160" i="3"/>
  <c r="F160" i="3"/>
  <c r="G154" i="3"/>
  <c r="F154" i="3"/>
  <c r="G148" i="3"/>
  <c r="F148" i="3"/>
  <c r="G142" i="3"/>
  <c r="F142" i="3"/>
  <c r="G128" i="3"/>
  <c r="F128" i="3"/>
  <c r="G125" i="3"/>
  <c r="F125" i="3"/>
  <c r="G122" i="3"/>
  <c r="F122" i="3"/>
  <c r="G119" i="3"/>
  <c r="F119" i="3"/>
  <c r="G113" i="3"/>
  <c r="G112" i="3" s="1"/>
  <c r="F113" i="3"/>
  <c r="F112" i="3" s="1"/>
  <c r="G104" i="3"/>
  <c r="F104" i="3"/>
  <c r="G101" i="3"/>
  <c r="G98" i="3" s="1"/>
  <c r="F101" i="3"/>
  <c r="F98" i="3" s="1"/>
  <c r="G96" i="3"/>
  <c r="G95" i="3" s="1"/>
  <c r="F96" i="3"/>
  <c r="F95" i="3" s="1"/>
  <c r="G91" i="3"/>
  <c r="G87" i="3" s="1"/>
  <c r="G86" i="3" s="1"/>
  <c r="F91" i="3"/>
  <c r="F87" i="3" s="1"/>
  <c r="F86" i="3" s="1"/>
  <c r="G84" i="3"/>
  <c r="G83" i="3" s="1"/>
  <c r="F84" i="3"/>
  <c r="F83" i="3" s="1"/>
  <c r="G81" i="3"/>
  <c r="F81" i="3"/>
  <c r="G75" i="3"/>
  <c r="F75" i="3"/>
  <c r="G69" i="3"/>
  <c r="F69" i="3"/>
  <c r="G65" i="3"/>
  <c r="F65" i="3"/>
  <c r="G62" i="3"/>
  <c r="F62" i="3"/>
  <c r="G60" i="3"/>
  <c r="F60" i="3"/>
  <c r="G57" i="3"/>
  <c r="F57" i="3"/>
  <c r="G54" i="3"/>
  <c r="F54" i="3"/>
  <c r="G52" i="3"/>
  <c r="F52" i="3"/>
  <c r="G49" i="3"/>
  <c r="F49" i="3"/>
  <c r="G43" i="3"/>
  <c r="F43" i="3"/>
  <c r="G39" i="3"/>
  <c r="F39" i="3"/>
  <c r="G33" i="3"/>
  <c r="F33" i="3"/>
  <c r="G31" i="3"/>
  <c r="F31" i="3"/>
  <c r="G29" i="3"/>
  <c r="F29" i="3"/>
  <c r="G17" i="3"/>
  <c r="F17" i="3"/>
  <c r="E295" i="3" l="1"/>
  <c r="F74" i="3"/>
  <c r="G74" i="3"/>
  <c r="F295" i="3"/>
  <c r="E223" i="3"/>
  <c r="E213" i="3"/>
  <c r="F223" i="3"/>
  <c r="G223" i="3"/>
  <c r="G16" i="3"/>
  <c r="F16" i="3"/>
  <c r="F73" i="3"/>
  <c r="G73" i="3"/>
  <c r="E275" i="3"/>
  <c r="G199" i="3"/>
  <c r="F199" i="3"/>
  <c r="E199" i="3"/>
  <c r="F59" i="3"/>
  <c r="F56" i="3" s="1"/>
  <c r="F64" i="3"/>
  <c r="G64" i="3"/>
  <c r="G38" i="3"/>
  <c r="G37" i="3" s="1"/>
  <c r="G59" i="3"/>
  <c r="G56" i="3" s="1"/>
  <c r="E117" i="3"/>
  <c r="F103" i="3"/>
  <c r="F180" i="3"/>
  <c r="F38" i="3"/>
  <c r="F37" i="3" s="1"/>
  <c r="F170" i="3"/>
  <c r="F28" i="3"/>
  <c r="F27" i="3" s="1"/>
  <c r="G28" i="3"/>
  <c r="G27" i="3" s="1"/>
  <c r="G103" i="3"/>
  <c r="G94" i="3"/>
  <c r="F118" i="3"/>
  <c r="F213" i="3"/>
  <c r="G118" i="3"/>
  <c r="F275" i="3"/>
  <c r="G213" i="3"/>
  <c r="G275" i="3"/>
  <c r="F94" i="3"/>
  <c r="G180" i="3"/>
  <c r="G170" i="3"/>
  <c r="E15" i="3" l="1"/>
  <c r="G212" i="3"/>
  <c r="G211" i="3" s="1"/>
  <c r="E212" i="3"/>
  <c r="E211" i="3" s="1"/>
  <c r="F212" i="3"/>
  <c r="F211" i="3" s="1"/>
  <c r="F117" i="3"/>
  <c r="F15" i="3" s="1"/>
  <c r="G117" i="3"/>
  <c r="G15" i="3" s="1"/>
  <c r="E14" i="3" l="1"/>
  <c r="E12" i="3" s="1"/>
  <c r="F14" i="3"/>
  <c r="F12" i="3" s="1"/>
  <c r="G14" i="3"/>
  <c r="G12" i="3" s="1"/>
</calcChain>
</file>

<file path=xl/sharedStrings.xml><?xml version="1.0" encoding="utf-8"?>
<sst xmlns="http://schemas.openxmlformats.org/spreadsheetml/2006/main" count="626" uniqueCount="592">
  <si>
    <t>Поступления доходов в бюджет</t>
  </si>
  <si>
    <t>Код бюджетной классификации</t>
  </si>
  <si>
    <t>Наименование доходов</t>
  </si>
  <si>
    <t>Целевая статья  (МБТ)</t>
  </si>
  <si>
    <t>2024</t>
  </si>
  <si>
    <t>2025</t>
  </si>
  <si>
    <t>ИТОГО</t>
  </si>
  <si>
    <t xml:space="preserve">Дефицит 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</si>
  <si>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</si>
  <si>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</si>
  <si>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</si>
  <si>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</si>
  <si>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</si>
  <si>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</si>
  <si>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</si>
  <si>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</si>
  <si>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</si>
  <si>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</si>
  <si>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</si>
  <si>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</si>
  <si>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</si>
  <si>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</si>
  <si>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1 01 02050 01 0000 110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</si>
  <si>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</si>
  <si>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1 01 02060 01 0000 110</t>
  </si>
  <si>
    <t>Налог на доходы физических лиц в отношении доходов в виде процентов, полученных по вкладам (остаткам на счетах) в банках, находящихся на территории Российской Федерации</t>
  </si>
  <si>
    <t>1 01 02070 01 0000 110</t>
  </si>
  <si>
    <t>Налог на доходы физических лиц в отношении доходов в виде процента (купона, дисконта), получаемых по обращающимся облигациям российских организаций, номинированным в рублях и эмитированным после 1 января 2017 года, а также доходов в виде суммы процентов по государственным казначейским обязательствам, облигациям и другим государственным ценным бумагам бывшего СССР, государств - участников Союзного государства</t>
  </si>
  <si>
    <t>1 01 02080 01 0000 110</t>
  </si>
  <si>
    <t>1 01 02120 01 0000 110</t>
  </si>
  <si>
    <t>Налог на доходы физических лиц в части суммы налога, относящейся к части налоговой базы, превышающей 5 миллионов рублей, уплачиваемой на основании налогового уведомления налогоплательщиками, для которых выполнено условие, предусмотренное абзацем четвертым пункта 6 статьи 228 Налогового кодекса Российской Федерации</t>
  </si>
  <si>
    <t>1 03 00000 00 0000 000</t>
  </si>
  <si>
    <t xml:space="preserve">НАЛОГИ НА ТОВАРЫ (РАБОТЫ, УСЛУГИ), РЕАЛИЗУЕМЫЕ НА ТЕРРИТОРИИ РОССИЙСКОЙ ФЕДЕРАЦИИ 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</si>
  <si>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</si>
  <si>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</si>
  <si>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</si>
  <si>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</si>
  <si>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</si>
  <si>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</si>
  <si>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</si>
  <si>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</si>
  <si>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1 03 02241 01 0000 110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</si>
  <si>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</si>
  <si>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</si>
  <si>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</si>
  <si>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</si>
  <si>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</si>
  <si>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</si>
  <si>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</si>
  <si>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</si>
  <si>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</si>
  <si>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</si>
  <si>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</si>
  <si>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</si>
  <si>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</si>
  <si>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</si>
  <si>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</si>
  <si>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</si>
  <si>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</si>
  <si>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</si>
  <si>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</si>
  <si>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</si>
  <si>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</si>
  <si>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</si>
  <si>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</si>
  <si>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</si>
  <si>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1 05 01030 01 0000 110</t>
  </si>
  <si>
    <t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</si>
  <si>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</si>
  <si>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</si>
  <si>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Минимальный налог, зачисляемый в бюджеты субъектов Российской Федерации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</si>
  <si>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</si>
  <si>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</si>
  <si>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</si>
  <si>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</si>
  <si>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</si>
  <si>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</si>
  <si>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</si>
  <si>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</si>
  <si>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</si>
  <si>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</si>
  <si>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</si>
  <si>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</si>
  <si>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 xml:space="preserve">1 06 01000 00 0000 110
</t>
  </si>
  <si>
    <t xml:space="preserve">Налог на имущество физических лиц
</t>
  </si>
  <si>
    <t>1 06 06000 00 0000 110</t>
  </si>
  <si>
    <t>Земельный налог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</si>
  <si>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</si>
  <si>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</si>
  <si>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</si>
  <si>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</si>
  <si>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</si>
  <si>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</si>
  <si>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</si>
  <si>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</si>
  <si>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</si>
  <si>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</si>
  <si>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1 08 04000 01 0000 110</t>
  </si>
  <si>
    <t>Государственная пошлина за совершение нотариальных действий (за исключением действий, свершаемых консульскими учреждениями Российской Федерации)</t>
  </si>
  <si>
    <t>1 08 04020 01 01 0000 110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</si>
  <si>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</si>
  <si>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</si>
  <si>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</si>
  <si>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</si>
  <si>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</si>
  <si>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</si>
  <si>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</si>
  <si>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</si>
  <si>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</si>
  <si>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</si>
  <si>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</si>
  <si>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</si>
  <si>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</si>
  <si>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</si>
  <si>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</si>
  <si>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</si>
  <si>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</si>
  <si>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1 11 09000 00 0000 000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</si>
  <si>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</si>
  <si>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</si>
  <si>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</si>
  <si>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</si>
  <si>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</si>
  <si>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</si>
  <si>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</si>
  <si>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</si>
  <si>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</si>
  <si>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</si>
  <si>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</si>
  <si>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</si>
  <si>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</si>
  <si>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</si>
  <si>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</si>
  <si>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</si>
  <si>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</si>
  <si>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1 12 01042 01 0000 120</t>
  </si>
  <si>
    <t>Плата за размещение твердых коммунальных отходов</t>
  </si>
  <si>
    <t>1 13 00000 00 0000 000</t>
  </si>
  <si>
    <t>1 13 01000 00 0000 130</t>
  </si>
  <si>
    <t>Доходы от оказания платных услуг (работ)</t>
  </si>
  <si>
    <t>1 13 01990 000 0000 130</t>
  </si>
  <si>
    <t xml:space="preserve">Прочие доходы от оказания платных услуг (работ) </t>
  </si>
  <si>
    <t>1 13 02000 00 0000 130</t>
  </si>
  <si>
    <t xml:space="preserve">Доходы от компенсации затрат государства 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</si>
  <si>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</si>
  <si>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</si>
  <si>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1 13 02990 00 0000 130</t>
  </si>
  <si>
    <t>Прочие 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</si>
  <si>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</si>
  <si>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</si>
  <si>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</si>
  <si>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1 14 02048 04 0000 410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</si>
  <si>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</si>
  <si>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</si>
  <si>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</si>
  <si>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</si>
  <si>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</si>
  <si>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</si>
  <si>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</si>
  <si>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</si>
  <si>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</si>
  <si>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</si>
  <si>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</si>
  <si>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</si>
  <si>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</si>
  <si>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</si>
  <si>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</si>
  <si>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</si>
  <si>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</si>
  <si>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</si>
  <si>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</si>
  <si>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</si>
  <si>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</si>
  <si>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</si>
  <si>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</si>
  <si>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</si>
  <si>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</si>
  <si>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</si>
  <si>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</si>
  <si>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</si>
  <si>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</si>
  <si>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1 16 01064 01 0000 140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</si>
  <si>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выявленные должностными лицами органов муниципального контроля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</si>
  <si>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</si>
  <si>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</si>
  <si>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</si>
  <si>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</si>
  <si>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</si>
  <si>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</si>
  <si>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</si>
  <si>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</si>
  <si>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</si>
  <si>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</si>
  <si>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</si>
  <si>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</si>
  <si>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</si>
  <si>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</si>
  <si>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</si>
  <si>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</si>
  <si>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1 16 01094 01 0000 140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</si>
  <si>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выявленные должностными лицами органов муниципального контроля</t>
  </si>
  <si>
    <t>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</si>
  <si>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</si>
  <si>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</si>
  <si>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</si>
  <si>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1 16 01104 01 0000 140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</si>
  <si>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выявленные должностными лицами органов муниципального контроля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</si>
  <si>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</si>
  <si>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</si>
  <si>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</si>
  <si>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</si>
  <si>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1 16 01114 01 0000 140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</si>
  <si>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выявленные должностными лицами органов муниципального контроля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</si>
  <si>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</si>
  <si>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</si>
  <si>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</si>
  <si>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</si>
  <si>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</si>
  <si>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</si>
  <si>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</si>
  <si>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</si>
  <si>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1 16 01134 01 0000 140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</si>
  <si>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выявленные должностными лицами органов муниципального контроля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</si>
  <si>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</si>
  <si>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</si>
  <si>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</si>
  <si>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</si>
  <si>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1 16 01144 01 0000 140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</si>
  <si>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выявленные должностными лицами органов муниципального контроля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</si>
  <si>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</si>
  <si>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</si>
  <si>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</si>
  <si>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</si>
  <si>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</si>
  <si>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</si>
  <si>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1 16 01157 01 0000 140</t>
  </si>
  <si>
    <t>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</si>
  <si>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</si>
  <si>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</si>
  <si>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</si>
  <si>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</si>
  <si>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</si>
  <si>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</si>
  <si>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</si>
  <si>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1 16 01174 01 0000 140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</si>
  <si>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выявленные должностными лицами органов муниципального контроля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</si>
  <si>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</si>
  <si>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</si>
  <si>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</si>
  <si>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</si>
  <si>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1 16 01184 01 0000 140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</si>
  <si>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выявленные должностными лицами органов муниципального контроля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</si>
  <si>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</si>
  <si>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</si>
  <si>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</si>
  <si>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</si>
  <si>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</si>
  <si>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</si>
  <si>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</si>
  <si>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</si>
  <si>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</si>
  <si>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</si>
  <si>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</si>
  <si>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</si>
  <si>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1 16 01210 01 0000 140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</si>
  <si>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</si>
  <si>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</si>
  <si>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</si>
  <si>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</si>
  <si>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</si>
  <si>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</si>
  <si>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</si>
  <si>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</si>
  <si>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</si>
  <si>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</si>
  <si>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</si>
  <si>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1 16 07030 00 0000 140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</si>
  <si>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</si>
  <si>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1 16 07030 04 0000 140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</si>
  <si>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</si>
  <si>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1 16 07040 00 0000 140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</si>
  <si>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</si>
  <si>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1 16 07040 04 0000 140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</si>
  <si>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</si>
  <si>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</si>
  <si>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</t>
  </si>
  <si>
    <t>1 16 07090 04 0000 140</t>
  </si>
  <si>
    <t>1 16 09040 04 0000 140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</si>
  <si>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</si>
  <si>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1 16 10000 00 0000 140</t>
  </si>
  <si>
    <t>Платежи в целях возмещения причиненного ущерба (убытков)</t>
  </si>
  <si>
    <t>1 16 10030 04 0000 140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</si>
  <si>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</si>
  <si>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</si>
  <si>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</si>
  <si>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</si>
  <si>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</si>
  <si>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</si>
  <si>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</si>
  <si>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</si>
  <si>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</si>
  <si>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1 16 10080 00 0000 140</t>
  </si>
  <si>
    <t>Платежи в целях возмещения ущерба при расторжении муниципального контракта в связи с односторонним отказом исполнителя (подрядчика) от его исполнения</t>
  </si>
  <si>
    <t>1 16 10082 04 0000 140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</si>
  <si>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</si>
  <si>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</si>
  <si>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</si>
  <si>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1 16 10120 00 0000 140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</si>
  <si>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</si>
  <si>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</si>
  <si>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</si>
  <si>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1 16 10129 01 0000 140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</si>
  <si>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</si>
  <si>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</si>
  <si>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</si>
  <si>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1 16 11030 01 0000 140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</si>
  <si>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на особо охраняемых природных территориях местного значения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</si>
  <si>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</si>
  <si>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</si>
  <si>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1 16 11060 01 0000 140</t>
  </si>
  <si>
    <t>Платежи, уплачиваемые в целях возмещения вреда, причиняемого автомобильным дорогам</t>
  </si>
  <si>
    <t>1 16 11063 01 0000 140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</si>
  <si>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</si>
  <si>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</si>
  <si>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</si>
  <si>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</si>
  <si>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</si>
  <si>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</si>
  <si>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</si>
  <si>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1 17 01040 04 0000 180</t>
  </si>
  <si>
    <t>Невыясненные поступления, зачисляемые в бюджеты городских округов</t>
  </si>
  <si>
    <t>1 17 05000 00 0000 180</t>
  </si>
  <si>
    <t>Прочие неналоговые доходы</t>
  </si>
  <si>
    <t>1 17 14000 00 0000 150</t>
  </si>
  <si>
    <t>Средства самообложения граждан</t>
  </si>
  <si>
    <t>1 17 14020 04 0000 150</t>
  </si>
  <si>
    <t>Средства самообложения граждан, зачисляемые в бюджеты городских округов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</si>
  <si>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</si>
  <si>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</si>
  <si>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1 18 01410 04 0000 150</t>
  </si>
  <si>
    <t>Поступления в бюджеты городских округов по решениям о взыскании средств из иных бюджетов бюджетной системы Российской Федерации</t>
  </si>
  <si>
    <t>1 18 01420 04 0000 150</t>
  </si>
  <si>
    <t>Перечисления из бюджетов городских округов по решениям о взыскании средств, предоставленных из иных бюджетов бюджетной системы Российской Федерации</t>
  </si>
  <si>
    <t>1 18 02000 00 0000 150</t>
  </si>
  <si>
    <t>Поступления в бюджеты (перечисления из бюджета) по урегулированию расчетов между бюджетами бюджетной системы Российской Федерации по распределенным доходам</t>
  </si>
  <si>
    <t>1 18 02400 04 0000 150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</si>
  <si>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</si>
  <si>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</si>
  <si>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</si>
  <si>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</si>
  <si>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</si>
  <si>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</si>
  <si>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</si>
  <si>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</si>
  <si>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</si>
  <si>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2 02 15002 00 0000 150</t>
  </si>
  <si>
    <t>2 02 19999 00 0000 151</t>
  </si>
  <si>
    <t>Прочие дотации</t>
  </si>
  <si>
    <t>2 02 19999 04 0000 151</t>
  </si>
  <si>
    <t>Прочие дотации бюджетам городских округов</t>
  </si>
  <si>
    <t>2 02 20000 00 0000 150</t>
  </si>
  <si>
    <t xml:space="preserve">Субсидии бюджетам бюджетной системы Российской Федерации (межбюджетные субсидии)
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</si>
  <si>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</si>
  <si>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</si>
  <si>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2 02 25169 00 0000 150
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</si>
  <si>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</si>
  <si>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 3 E1 51690</t>
  </si>
  <si>
    <t xml:space="preserve">2 02 25304 00 0000 150
</t>
  </si>
  <si>
    <t>R3040</t>
  </si>
  <si>
    <t xml:space="preserve">2 02 25467 00 0000 150
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</si>
  <si>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</si>
  <si>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</si>
  <si>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>Субсидии бюджетам на реализацию мероприятий по обеспечению жильем молодых семей</t>
  </si>
  <si>
    <t>R4970</t>
  </si>
  <si>
    <t>2 02 25576 00 0000 150</t>
  </si>
  <si>
    <t>Субсидии бюджетам на обеспечение комплексного развития сельских территорий</t>
  </si>
  <si>
    <t>R5760</t>
  </si>
  <si>
    <t>2 02 29999 00 0000 150</t>
  </si>
  <si>
    <t>Прочие субсидии</t>
  </si>
  <si>
    <t>73П08</t>
  </si>
  <si>
    <t xml:space="preserve"> 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</si>
  <si>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</si>
  <si>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</si>
  <si>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</si>
  <si>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</si>
  <si>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</si>
  <si>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2 02 35930 00 0000 150</t>
  </si>
  <si>
    <t>Субвенции бюджетам на государственную регистрацию актов гражданского состояния</t>
  </si>
  <si>
    <t>2 02 36900 00 0000 150</t>
  </si>
  <si>
    <t>Единая субвенция местным бюджетам из бюджета субъекта  Российской Федерации</t>
  </si>
  <si>
    <t>2 02 40000 00 0000 150</t>
  </si>
  <si>
    <t xml:space="preserve">Иные межбюджетные трансферты </t>
  </si>
  <si>
    <t>2 02 45303 00 0000 150</t>
  </si>
  <si>
    <t>2 02 45505 00 0000 150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</si>
  <si>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</si>
  <si>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2 02 49999 00 0000 150</t>
  </si>
  <si>
    <t xml:space="preserve">Прочие межбюджетные  трансферты, передаваемые бюджетам </t>
  </si>
  <si>
    <t>2 03 04099 04 0000 150</t>
  </si>
  <si>
    <t>Прочие безвозмездные поступления от государственных (муниципальных) организаций в бюджеты городских округов на благоустройство территорий городских округов, в том числе снос строений и сооружений, негативно влияющих на визуальный облик территорий</t>
  </si>
  <si>
    <t xml:space="preserve">                                   Приложение № 1</t>
  </si>
  <si>
    <t xml:space="preserve">                                   к решению Собрания представителей  </t>
  </si>
  <si>
    <t>руб.</t>
  </si>
  <si>
    <t>2 02 45303 14 0000 150</t>
  </si>
  <si>
    <t xml:space="preserve">Межбюджетные трансферты, передаваемые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
</t>
  </si>
  <si>
    <t>2 02 45505 14 0000 150</t>
  </si>
  <si>
    <t>Единая субвенция бюджетам муниципальных округов из бюджета субъекта Российской Федерации</t>
  </si>
  <si>
    <t>2 02 36900 14 0000 150</t>
  </si>
  <si>
    <t xml:space="preserve">Субвенции бюджетам муниципальных округов на государственную регистрацию актов гражданского состояния
</t>
  </si>
  <si>
    <t>2 02 35930 14 0000 150</t>
  </si>
  <si>
    <t>2 02 35120 14 0000 150</t>
  </si>
  <si>
    <t xml:space="preserve">Субвенции бюджетам муниципальных округов на выполнение передаваемых полномочий субъектов Российской Федерации
федеральных
</t>
  </si>
  <si>
    <t>2 02 30024 14 0000 150</t>
  </si>
  <si>
    <t>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</si>
  <si>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</si>
  <si>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Налог на имущество физических лиц, взимаемый по ставкам, применяемым к объектам налогообложения, расположенным в границах муниципальных округов
</t>
  </si>
  <si>
    <t xml:space="preserve">1 06 01020 14 0000 110
</t>
  </si>
  <si>
    <t xml:space="preserve">Земельный налог с организаций, обладающих земельным участком, расположенным в границах муниципальных округов
</t>
  </si>
  <si>
    <t xml:space="preserve">1 06 06032 14 0000 110
</t>
  </si>
  <si>
    <t xml:space="preserve">1 06 06042 14 0000 110
</t>
  </si>
  <si>
    <t xml:space="preserve">Земельный налог с физических лиц, обладающих земельным участком, расположенным в границах муниципальных округов
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</si>
  <si>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</si>
  <si>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</si>
  <si>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1 11 05074 14 0000 120</t>
  </si>
  <si>
    <t xml:space="preserve">Доходы от сдачи в аренду имущества, составляющего казну муниципальных округов (за исключением земельных участков)
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</si>
  <si>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</si>
  <si>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</si>
  <si>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</si>
  <si>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1 13 02994 14 0000 130</t>
  </si>
  <si>
    <t>Прочие доходы от компенсации затрат бюджетов муниципальных округов</t>
  </si>
  <si>
    <t>1 14 02043 14 0000 410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</si>
  <si>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</si>
  <si>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1 16 07010 14 0000 140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</si>
  <si>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</si>
  <si>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</si>
  <si>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1 16 10081 14 0000 140</t>
  </si>
  <si>
    <t>Платежи в целях возмещения ущерба при расторжении муниципального контракта, заключенного с муниципальным органом муниципального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</si>
  <si>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Прочие доходы от оказания платных услуг (работ) получателями средств бюджетов муниципальных округов</t>
  </si>
  <si>
    <t xml:space="preserve">Субсидии бюджетам муниципальных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</si>
  <si>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>2 02 25097 14 0000 150</t>
  </si>
  <si>
    <t xml:space="preserve">2 02 25169 14 0000 150
</t>
  </si>
  <si>
    <t xml:space="preserve">Субсидии бюджетам муниципальных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</si>
  <si>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2 02 25497 14 0000 150</t>
  </si>
  <si>
    <t>2 02 25576 14 0000 150</t>
  </si>
  <si>
    <t>2 02 29999 14 0000 150</t>
  </si>
  <si>
    <t xml:space="preserve">Субвенции бюджетам муниципальных округов на осуществление государственных полномочий  Магаданской области по организации мероприятий при осуществлении деятельности по обращению с животными без владельцев </t>
  </si>
  <si>
    <t xml:space="preserve">Субвенции бюджетам муниципальных округов на осуществление государственных полномочий по организации и осуществлению деятельности по опеке и попечительству над несовершеннолетними в рамках подпрограммы "Управление развитием отрасли образования в Магаданской области" государственной программы Магаданской области "Развитие образования в Магаданской области" </t>
  </si>
  <si>
    <t>Субвенции бюджетам муниципальных округов на осуществление государственных полномочий по организации и осуществлению деятельности по опеке совершеннолетних лиц, признанных судом недееспособными вследствие психического расстройства, а также попечительству в отношении совершеннолетних лиц, ограниченных судом в дееспособности вследствие злоупотребления спиртными напитками или наркотическими средствами, в рамках отдельных мероприятий в области социальной политики государственной программы Магаданской области "Развитие социальной защиты населения Магаданской области"</t>
  </si>
  <si>
    <t xml:space="preserve">Субвенции бюджетам  муниципальных округов на осуществление государственных полномочий по созданию и организации деятельности административных комиссий </t>
  </si>
  <si>
    <t>2 02 15001 14 0000 150</t>
  </si>
  <si>
    <t>2 02 15002 14 0000 150</t>
  </si>
  <si>
    <t>2 02 25304 14 0000 150</t>
  </si>
  <si>
    <t>Субсидии бюджетам муниципальных образований Магаданской области на реализацию муниципальных программ, направленных на материальное стимулирование народных дружинников</t>
  </si>
  <si>
    <t>Субсидии бюджетам муниципальных образований Магаданской области на организацию отдыха и оздоровление детей</t>
  </si>
  <si>
    <t>Субсидии бюджетам муниципальных образований Магаданской области на организацию питания в образовательных учреждениях</t>
  </si>
  <si>
    <t>Субсидии бюджетам муниципальных образований на ликвидацию несанкционированных свалок на территории муниципальных образований Магаданской области</t>
  </si>
  <si>
    <t>Субсидии бюджетам муниципальных округов на восстановление и модернизация муниципального имущества в муниципальных образованиях Магаданской области</t>
  </si>
  <si>
    <t>Субсидии бюджетам муниципальных округов на благоустройство дворовых и общественных территорий п. Талая Хасынского муниципального образования</t>
  </si>
  <si>
    <t>Субсидии бюджетам муниципальных образований на осуществление мероприятий по подготовке к осенне-зимнему отопительному периоду</t>
  </si>
  <si>
    <t>Субсидии бюджетам муниципальных образований Магаданской области на возмещение расходов по коммунальным услугам учреждениям социальной сферы</t>
  </si>
  <si>
    <t>Субсидии бюджетам муниципальных образований Магаданской области на реализацию мероприятий в сфере укрепления гражданского единства, гармонизации межнациональных отношений, профилактики экстремизма</t>
  </si>
  <si>
    <t xml:space="preserve">2 02 25467 14 0000 150
</t>
  </si>
  <si>
    <t>Субвенции бюджетам муниципальных образований Магаданской области на реализацию Закона Магаданской области от 28 декабря 2009 года № 1220-ОЗ "О наделении органов местного самоуправления государственными полномочиями Магаданской области по постановке на учет и учету граждан, имеющих право на получение единовременных социальных выплат на приобретение или строительство жилых помещений и выезжающих из районов Крайнего Севера и приравненных к ним местностей, а также закрывающихся населенных пунктов в районах Крайнего Севера и приравненных к ним местностей"</t>
  </si>
  <si>
    <t>Субвенции бюджетам муниципальных образований Магаданской области на осуществление государственных полномочий по обеспечению отдельных категорий граждан жилыми помещениями</t>
  </si>
  <si>
    <t xml:space="preserve">2 02 25081 00 0000 150
</t>
  </si>
  <si>
    <t xml:space="preserve">2 02 25081 14 0000 150
</t>
  </si>
  <si>
    <t>Субсидии бюджетам муниципальных округов на реализацию мероприятий по поддержке социально ориентированных некоммерческих организаций</t>
  </si>
  <si>
    <t>73280</t>
  </si>
  <si>
    <t>Субсидия бюджетам муниципальных округов на разработку технической документации гидротехнических сооружений, расположенных на территории Магаданской области и находящихся в собственности муниципальных образований</t>
  </si>
  <si>
    <t xml:space="preserve">Субсидии бюджетам муниципальных округов на укрепление материально-технической базы в области физической культуры и спорта </t>
  </si>
  <si>
    <t>Субсидии бюджетам муниципальных образований Магаданской области на реализацию мероприятий по оборудованию жилых помещений отдельных категорий граждан автономными пожарными извещателями и по их техническому обслуживанию</t>
  </si>
  <si>
    <t>73010</t>
  </si>
  <si>
    <t xml:space="preserve">2 02 25519 00 0000 150
</t>
  </si>
  <si>
    <t>Субсидии бюджетам на поддержку отрасли культуры</t>
  </si>
  <si>
    <t xml:space="preserve">2 02 25519 14 0000 150
</t>
  </si>
  <si>
    <t>R4670</t>
  </si>
  <si>
    <t>Субсидии бюджетам на развитие сети учреждений культурно-досугового типа</t>
  </si>
  <si>
    <t xml:space="preserve">Субсидии бюджетам городских округов на развитие учреждений культурно- досугового типа </t>
  </si>
  <si>
    <t>04 4 A1 55130</t>
  </si>
  <si>
    <t xml:space="preserve"> 2 02 25513 00 0000 150</t>
  </si>
  <si>
    <t xml:space="preserve"> 2 02 25513 14 0000 150</t>
  </si>
  <si>
    <t>2 02 25555 00 0000 150</t>
  </si>
  <si>
    <t>13 D F2 55550</t>
  </si>
  <si>
    <t>2 02 25555 14 0000 150</t>
  </si>
  <si>
    <t>61110</t>
  </si>
  <si>
    <t>66070</t>
  </si>
  <si>
    <t>62110</t>
  </si>
  <si>
    <t>73080</t>
  </si>
  <si>
    <t xml:space="preserve">Субсидии бюджетам муниципальных округов на реализацию мероприятий поддержки развития малого и среднего предпринимательства </t>
  </si>
  <si>
    <t xml:space="preserve">Субсидии бюджетам муниципальных округов на разработку и корректировку проектной документации, на капитальный ремонт, реконструкцию и строительство гидротехнических сооружений, расположенных на территории Магаданской области и находящихся в собственности муниципальных образований (включая экспертные работы) </t>
  </si>
  <si>
    <t xml:space="preserve">Субсидии бюджетам муниципальных округов на проведение кадастровых работ в отношении земельных участков, планируемых к выделению гражданам, имеющим трех и более детей </t>
  </si>
  <si>
    <t>2 03 00000 00 0000 150</t>
  </si>
  <si>
    <t>Безвозмездные поступления от государственных (муниципальных) организациях</t>
  </si>
  <si>
    <t>2 03 04000 14 0000 150</t>
  </si>
  <si>
    <t>Безвозмездные поступления от государственных (муниципальных) организаций в бюджеты муниципальных округов</t>
  </si>
  <si>
    <t>Прочие безвозмездные поступления от государственных (муниципальных) организаций в бюджеты городских округов</t>
  </si>
  <si>
    <t xml:space="preserve">Прочие безвозмездные поступления от государственных (муниципальных) организаций в бюджеты городских округов на приобретение концертного оборудования </t>
  </si>
  <si>
    <t>Прочие безвозмездные поступления от государственных (муниципальных) организаций в бюджеты городских округов на выполнение работ по благоустройству проезда по ул.Ленина в поселке Палатка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</si>
  <si>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</si>
  <si>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</si>
  <si>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«Управление развитием отрасли физической культуры и спорта» государственной программы Магаданской области «Развитие физической культуры и спорта в Магаданской области»</t>
  </si>
  <si>
    <t>Субвенции бюджетам городских округов на осуществление государственных полномочий по выплате вознаграждения за выполнение функций классного руководителя педагогическим работникам муниципальных образовательных организаций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</si>
  <si>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>2 02 49999 04 0000 150</t>
  </si>
  <si>
    <t>Прочие межбюджетные трансферты бюджетам муниципальных округов на ремонт спортивного зала МБОУ "Средняя общеобразовательная школа" п. Стекольный" в рамках реализации регионального проекта "Успех каждого ребенка" национального проекта образование,  за счет средств резервного фонда Правительства Магаданской области (постановление 173-пп от 04.03.2022)</t>
  </si>
  <si>
    <t>муниципального образования "Хасынский муниципальный округ Магаданской области"</t>
  </si>
  <si>
    <t>1 14 06012 14 0000 430</t>
  </si>
  <si>
    <t>2 02 25213 00 0000 150</t>
  </si>
  <si>
    <t>2 02 25213 14 0000 150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</si>
  <si>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</si>
  <si>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2 02 45179 00 0000 150</t>
  </si>
  <si>
    <t>2 02 45179 14 0000 150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</si>
  <si>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</si>
  <si>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на государственную поддержку организаций, входящих в систему спортивной подготовки</t>
  </si>
  <si>
    <t>Субсидии бюджетам муниципальных округов на государственную поддержку организаций, входящих в систему спортивной подготовки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</si>
  <si>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</si>
  <si>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</si>
  <si>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</si>
  <si>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</si>
  <si>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обеспечение комплексного развития сельских территорий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</si>
  <si>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</si>
  <si>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</si>
  <si>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                                 Хасынского муниципального округа</t>
  </si>
  <si>
    <t xml:space="preserve">                                     Магаданской области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</si>
  <si>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</si>
  <si>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муниципальных образований на реализацию мероприятий «Создание резерва финансовых ресурсов в муниципальных образованиях для оперативного обеспечения локализации, ликвидации чрезвычайных ситуаций, возникших в результате лесных (ландшафтных) пожаров, паводков»</t>
  </si>
  <si>
    <t>Субсидии бюджетам муниципальных образований Магаданской области на реализацию инициативных проектов</t>
  </si>
  <si>
    <t>11840</t>
  </si>
  <si>
    <t>73770</t>
  </si>
  <si>
    <t>12290</t>
  </si>
  <si>
    <t>52130</t>
  </si>
  <si>
    <t>Субсидия бюджетам муниципальных образований Магаданской области на осуществление мероприятий по реконструкции и капитальному ремонту объектов спорта</t>
  </si>
  <si>
    <t>Доходы, поступающие в порядке возмещения расходов, понесенных в связи с эксплуатацией имущества муниципальных округов</t>
  </si>
  <si>
    <t>1 13 02064 14 0000 130</t>
  </si>
  <si>
    <t>1 17 05040 14 0000 180</t>
  </si>
  <si>
    <t>Прочие неналоговые доходы бюджетов муниципальных округов</t>
  </si>
  <si>
    <t>2026</t>
  </si>
  <si>
    <t xml:space="preserve"> 2023 год в редакции от 25.05.2023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</si>
  <si>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</si>
  <si>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</si>
  <si>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</si>
  <si>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</si>
  <si>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73070</t>
  </si>
  <si>
    <t xml:space="preserve">на 2024 год и плановый период 2025 и 2026 годов </t>
  </si>
  <si>
    <t>ДОХОДЫ ОТ ОКАЗАНИЯ ПЛАТНЫХ УСЛУГ И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</si>
  <si>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</si>
  <si>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1 14 02040 14 0000 410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</si>
  <si>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</si>
  <si>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</si>
  <si>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2 02 25750 14 0000 150</t>
  </si>
  <si>
    <t>Субсидии бюджетам муниципальных округов на реализацию мероприятий по модернизации школьных систем образования</t>
  </si>
  <si>
    <t>R7502</t>
  </si>
  <si>
    <t>2 02 25750 00 0000 150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</si>
  <si>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</si>
  <si>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</si>
  <si>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</si>
  <si>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Субсидии бюджетам муниципальных образований Магаданской области на частичное возмещение расходов по присмотру и уходу за детьми, родители которых относятся к КМНС</t>
  </si>
  <si>
    <t>Субсидии бюджетам муниципальных образований Магаданской области на предоставление молодым семьям дополнительной социальной выплаты при рождении (усыновлении) каждого ребенка</t>
  </si>
  <si>
    <t>2 02 20299 14 0000 150</t>
  </si>
  <si>
    <t>2 02 20299 00 0000 150</t>
  </si>
  <si>
    <t>1 14 02042 14 0000 410</t>
  </si>
  <si>
    <t>EВ51790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</si>
  <si>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</si>
  <si>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F3 67483</t>
  </si>
  <si>
    <t>Дотации бюджетам на поддержку мер по обеспечению сбалансированности бюджетов</t>
  </si>
  <si>
    <t xml:space="preserve">Дотации бюджетам муниципальных округов на поддержку мер по обеспечению сбалансированности бюджетов, в том числе:
</t>
  </si>
  <si>
    <t>2 02 25505 00 0000 150</t>
  </si>
  <si>
    <t>2 02 25505 14 0000 150</t>
  </si>
  <si>
    <t>R5050</t>
  </si>
  <si>
    <t>2 02 15002 14 00000 150</t>
  </si>
  <si>
    <t>2 02 45050 14 0000 150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</si>
  <si>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 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</si>
  <si>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Государственная поддержка отрасли культура</t>
  </si>
  <si>
    <t>Субсидии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</si>
  <si>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Субсидии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</si>
  <si>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2 02 45050 00 0000 150</t>
  </si>
  <si>
    <t>1 11 05040 00 0000 120</t>
  </si>
  <si>
    <t>1 11 05043 14 0000 120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</si>
  <si>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муниципальных округов,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</si>
  <si>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
</t>
  </si>
  <si>
    <t xml:space="preserve"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</si>
  <si>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 xml:space="preserve"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</si>
  <si>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</si>
  <si>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</si>
  <si>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</si>
  <si>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</si>
  <si>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</si>
  <si>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</si>
  <si>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 xml:space="preserve"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</si>
  <si>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>Дотации бюджетам муниципальных округов на поддержку мер по обеспечению сбалансированности бюджетов (в целях оказания финансовой помощи для реализации полномочий по решению вопросов местного значения в связи с недостаточностью доходов местного бюджета)</t>
  </si>
  <si>
    <t xml:space="preserve">Дотации бюджетам муниципальных округов на поддержку мер по обеспечению сбалансированности бюджетов (приобретение мебели для МБУ ДО "Хасынский ЦДТ")
</t>
  </si>
  <si>
    <t xml:space="preserve">Дотации бюджетам муниципальных округов на поддержку мер по обеспечению сбалансированности бюджетов (поощрение работников учреждений бюджетной сферы)
</t>
  </si>
  <si>
    <t>Прочие субсидии бюджетам муниципальных округов</t>
  </si>
  <si>
    <t xml:space="preserve">                                   от ______________________  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</si>
</sst>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_ ;\-#,##0.0\ "/>
    <numFmt numFmtId="166" formatCode="_-* #,##0.0_р_._-;\-* #,##0.0_р_._-;_-* &quot;-&quot;??_р_._-;_-@_-"/>
    <numFmt numFmtId="167" formatCode="_-* #,##0.0\ _₽_-;\-* #,##0.0\ _₽_-;_-* &quot;-&quot;?\ _₽_-;_-@_-"/>
  </numFmts>
  <fonts count="14" x14ac:knownFonts="1">
    <font>
      <sz val="10"/>
      <name val="Bookman Old Style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Bookman Old Style"/>
      <family val="1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sz val="11"/>
      <name val="Bookman Old Style"/>
      <family val="1"/>
      <charset val="204"/>
    </font>
    <font>
      <sz val="10"/>
      <color rgb="FF000000"/>
      <name val="Arial"/>
      <family val="2"/>
      <charset val="204"/>
    </font>
    <font>
      <sz val="12"/>
      <color indexed="8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49" fontId="0" fillId="0" borderId="0">
      <alignment wrapText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</cellStyleXfs>
  <cellXfs count="119">
    <xf numFmtId="49" fontId="0" fillId="0" borderId="0" xfId="0">
      <alignment wrapText="1"/>
    </xf>
    <xf numFmtId="0" fontId="3" fillId="0" borderId="0" xfId="0" applyNumberFormat="1" applyFont="1">
      <alignment wrapText="1"/>
    </xf>
    <xf numFmtId="49" fontId="3" fillId="0" borderId="0" xfId="0" applyFont="1">
      <alignment wrapText="1"/>
    </xf>
    <xf numFmtId="165" fontId="0" fillId="0" borderId="0" xfId="1" applyNumberFormat="1" applyFont="1" applyAlignment="1">
      <alignment wrapText="1"/>
    </xf>
    <xf numFmtId="49" fontId="3" fillId="0" borderId="0" xfId="1" applyNumberFormat="1" applyFont="1" applyBorder="1" applyAlignment="1">
      <alignment wrapText="1"/>
    </xf>
    <xf numFmtId="166" fontId="1" fillId="0" borderId="1" xfId="2" applyNumberFormat="1" applyFont="1" applyFill="1" applyBorder="1"/>
    <xf numFmtId="164" fontId="1" fillId="0" borderId="1" xfId="1" applyFont="1" applyFill="1" applyBorder="1" applyAlignment="1">
      <alignment wrapText="1"/>
    </xf>
    <xf numFmtId="0" fontId="1" fillId="0" borderId="1" xfId="3" applyFont="1" applyBorder="1" applyAlignment="1">
      <alignment horizontal="center" vertical="top"/>
    </xf>
    <xf numFmtId="0" fontId="1" fillId="0" borderId="1" xfId="3" applyFont="1" applyBorder="1" applyAlignment="1">
      <alignment horizontal="justify" vertical="top" wrapText="1"/>
    </xf>
    <xf numFmtId="0" fontId="5" fillId="0" borderId="1" xfId="3" applyFont="1" applyBorder="1" applyAlignment="1">
      <alignment horizontal="center" vertical="top"/>
    </xf>
    <xf numFmtId="0" fontId="5" fillId="0" borderId="1" xfId="3" applyFont="1" applyBorder="1" applyAlignment="1">
      <alignment horizontal="justify" vertical="top" wrapText="1"/>
    </xf>
    <xf numFmtId="0" fontId="5" fillId="0" borderId="1" xfId="3" applyFont="1" applyBorder="1" applyAlignment="1">
      <alignment horizontal="center" wrapText="1"/>
    </xf>
    <xf numFmtId="166" fontId="5" fillId="0" borderId="1" xfId="2" applyNumberFormat="1" applyFont="1" applyFill="1" applyBorder="1"/>
    <xf numFmtId="0" fontId="1" fillId="0" borderId="1" xfId="3" applyFont="1" applyBorder="1" applyAlignment="1">
      <alignment horizontal="center" wrapText="1"/>
    </xf>
    <xf numFmtId="166" fontId="1" fillId="0" borderId="1" xfId="2" applyNumberFormat="1" applyFont="1" applyFill="1" applyBorder="1" applyAlignment="1">
      <alignment wrapText="1"/>
    </xf>
    <xf numFmtId="49" fontId="6" fillId="0" borderId="0" xfId="0" applyFont="1" applyAlignment="1">
      <alignment horizontal="right" vertical="justify"/>
    </xf>
    <xf numFmtId="49" fontId="6" fillId="0" borderId="0" xfId="0" applyFont="1">
      <alignment wrapText="1"/>
    </xf>
    <xf numFmtId="49" fontId="0" fillId="0" borderId="0" xfId="0" applyAlignment="1">
      <alignment horizontal="right" vertical="justify"/>
    </xf>
    <xf numFmtId="49" fontId="0" fillId="0" borderId="0" xfId="0" applyAlignment="1">
      <alignment horizontal="right"/>
    </xf>
    <xf numFmtId="164" fontId="3" fillId="0" borderId="0" xfId="0" applyNumberFormat="1" applyFont="1">
      <alignment wrapText="1"/>
    </xf>
    <xf numFmtId="49" fontId="4" fillId="2" borderId="1" xfId="0" applyFont="1" applyFill="1" applyBorder="1" applyAlignment="1">
      <alignment horizontal="center" vertical="center" wrapText="1"/>
    </xf>
    <xf numFmtId="165" fontId="7" fillId="0" borderId="0" xfId="1" applyNumberFormat="1" applyFont="1" applyAlignment="1">
      <alignment wrapText="1"/>
    </xf>
    <xf numFmtId="164" fontId="0" fillId="0" borderId="0" xfId="1" applyFont="1" applyBorder="1" applyAlignment="1">
      <alignment wrapText="1"/>
    </xf>
    <xf numFmtId="167" fontId="0" fillId="0" borderId="0" xfId="0" applyNumberFormat="1">
      <alignment wrapText="1"/>
    </xf>
    <xf numFmtId="0" fontId="0" fillId="0" borderId="0" xfId="0" applyNumberFormat="1">
      <alignment wrapText="1"/>
    </xf>
    <xf numFmtId="166" fontId="2" fillId="0" borderId="0" xfId="1" applyNumberFormat="1" applyFont="1" applyFill="1" applyBorder="1" applyAlignment="1"/>
    <xf numFmtId="164" fontId="2" fillId="0" borderId="0" xfId="1" applyFont="1" applyFill="1" applyBorder="1" applyAlignment="1"/>
    <xf numFmtId="164" fontId="1" fillId="0" borderId="1" xfId="1" applyFont="1" applyFill="1" applyBorder="1"/>
    <xf numFmtId="164" fontId="5" fillId="0" borderId="1" xfId="1" applyFont="1" applyFill="1" applyBorder="1" applyAlignment="1">
      <alignment vertical="center"/>
    </xf>
    <xf numFmtId="164" fontId="1" fillId="0" borderId="1" xfId="1" applyFont="1" applyFill="1" applyBorder="1" applyAlignment="1">
      <alignment vertical="center"/>
    </xf>
    <xf numFmtId="164" fontId="5" fillId="0" borderId="1" xfId="1" applyFont="1" applyFill="1" applyBorder="1"/>
    <xf numFmtId="164" fontId="1" fillId="0" borderId="1" xfId="1" applyFont="1" applyFill="1" applyBorder="1" applyAlignment="1">
      <alignment horizontal="center"/>
    </xf>
    <xf numFmtId="164" fontId="5" fillId="0" borderId="1" xfId="2" applyFont="1" applyFill="1" applyBorder="1"/>
    <xf numFmtId="164" fontId="1" fillId="0" borderId="1" xfId="2" applyFont="1" applyFill="1" applyBorder="1"/>
    <xf numFmtId="164" fontId="1" fillId="0" borderId="1" xfId="2" applyFont="1" applyFill="1" applyBorder="1" applyAlignment="1">
      <alignment wrapText="1"/>
    </xf>
    <xf numFmtId="0" fontId="2" fillId="0" borderId="1" xfId="3" applyBorder="1" applyAlignment="1">
      <alignment horizontal="center" vertical="top"/>
    </xf>
    <xf numFmtId="0" fontId="2" fillId="0" borderId="1" xfId="3" applyBorder="1" applyAlignment="1">
      <alignment horizontal="justify" vertical="top" wrapText="1"/>
    </xf>
    <xf numFmtId="49" fontId="2" fillId="0" borderId="0" xfId="0" applyFont="1" applyAlignment="1">
      <alignment horizontal="right" vertical="justify"/>
    </xf>
    <xf numFmtId="49" fontId="2" fillId="0" borderId="0" xfId="0" applyFont="1">
      <alignment wrapText="1"/>
    </xf>
    <xf numFmtId="164" fontId="0" fillId="0" borderId="0" xfId="0" applyNumberFormat="1">
      <alignment wrapText="1"/>
    </xf>
    <xf numFmtId="164" fontId="8" fillId="4" borderId="1" xfId="1" applyFont="1" applyFill="1" applyBorder="1" applyAlignment="1">
      <alignment wrapText="1"/>
    </xf>
    <xf numFmtId="164" fontId="5" fillId="0" borderId="1" xfId="2" applyFont="1" applyFill="1" applyBorder="1" applyAlignment="1">
      <alignment vertical="center"/>
    </xf>
    <xf numFmtId="40" fontId="9" fillId="0" borderId="1" xfId="0" applyNumberFormat="1" applyFont="1" applyBorder="1" applyAlignment="1"/>
    <xf numFmtId="49" fontId="10" fillId="0" borderId="0" xfId="0" applyFont="1" applyAlignment="1">
      <alignment horizontal="center"/>
    </xf>
    <xf numFmtId="49" fontId="10" fillId="0" borderId="1" xfId="0" applyFont="1" applyBorder="1" applyAlignment="1">
      <alignment horizontal="right" vertical="justify"/>
    </xf>
    <xf numFmtId="164" fontId="11" fillId="0" borderId="1" xfId="1" applyFont="1" applyFill="1" applyBorder="1" applyAlignment="1"/>
    <xf numFmtId="49" fontId="11" fillId="0" borderId="1" xfId="0" applyFont="1" applyBorder="1" applyAlignment="1">
      <alignment horizontal="center"/>
    </xf>
    <xf numFmtId="49" fontId="10" fillId="0" borderId="1" xfId="0" applyFont="1" applyBorder="1" applyAlignment="1">
      <alignment horizontal="center" vertical="top"/>
    </xf>
    <xf numFmtId="164" fontId="10" fillId="0" borderId="1" xfId="1" applyFont="1" applyFill="1" applyBorder="1" applyAlignment="1"/>
    <xf numFmtId="49" fontId="11" fillId="0" borderId="1" xfId="0" applyFont="1" applyBorder="1" applyAlignment="1">
      <alignment horizontal="center" vertical="top"/>
    </xf>
    <xf numFmtId="166" fontId="10" fillId="0" borderId="1" xfId="1" applyNumberFormat="1" applyFont="1" applyFill="1" applyBorder="1" applyAlignment="1"/>
    <xf numFmtId="49" fontId="10" fillId="0" borderId="3" xfId="0" applyFont="1" applyBorder="1" applyAlignment="1">
      <alignment horizontal="center" vertical="top"/>
    </xf>
    <xf numFmtId="164" fontId="10" fillId="0" borderId="1" xfId="1" applyFont="1" applyFill="1" applyBorder="1" applyAlignment="1">
      <alignment horizontal="right"/>
    </xf>
    <xf numFmtId="0" fontId="11" fillId="0" borderId="1" xfId="3" applyFont="1" applyBorder="1" applyAlignment="1">
      <alignment horizontal="center" vertical="center"/>
    </xf>
    <xf numFmtId="164" fontId="11" fillId="0" borderId="1" xfId="2" applyFont="1" applyFill="1" applyBorder="1" applyAlignment="1">
      <alignment vertical="center"/>
    </xf>
    <xf numFmtId="164" fontId="11" fillId="0" borderId="1" xfId="1" applyFont="1" applyFill="1" applyBorder="1" applyAlignment="1">
      <alignment vertical="center"/>
    </xf>
    <xf numFmtId="0" fontId="10" fillId="0" borderId="1" xfId="3" applyFont="1" applyBorder="1" applyAlignment="1">
      <alignment horizontal="center" vertical="center"/>
    </xf>
    <xf numFmtId="164" fontId="10" fillId="0" borderId="1" xfId="1" applyFont="1" applyFill="1" applyBorder="1" applyAlignment="1">
      <alignment vertical="center"/>
    </xf>
    <xf numFmtId="0" fontId="10" fillId="0" borderId="1" xfId="3" applyFont="1" applyBorder="1" applyAlignment="1">
      <alignment horizontal="center" vertical="top"/>
    </xf>
    <xf numFmtId="0" fontId="11" fillId="0" borderId="1" xfId="3" applyFont="1" applyBorder="1" applyAlignment="1">
      <alignment horizontal="center" vertical="top"/>
    </xf>
    <xf numFmtId="164" fontId="10" fillId="0" borderId="1" xfId="1" applyFont="1" applyFill="1" applyBorder="1" applyAlignment="1">
      <alignment horizontal="center"/>
    </xf>
    <xf numFmtId="49" fontId="10" fillId="0" borderId="0" xfId="0" applyFont="1" applyAlignment="1"/>
    <xf numFmtId="164" fontId="10" fillId="0" borderId="0" xfId="1" applyFont="1" applyFill="1" applyAlignment="1">
      <alignment horizontal="center"/>
    </xf>
    <xf numFmtId="49" fontId="11" fillId="0" borderId="1" xfId="0" applyFont="1" applyBorder="1" applyAlignment="1">
      <alignment horizontal="center" vertical="center"/>
    </xf>
    <xf numFmtId="49" fontId="11" fillId="3" borderId="1" xfId="0" applyFont="1" applyFill="1" applyBorder="1" applyAlignment="1">
      <alignment horizontal="center" vertical="center"/>
    </xf>
    <xf numFmtId="164" fontId="11" fillId="0" borderId="1" xfId="1" applyFont="1" applyFill="1" applyBorder="1" applyAlignment="1">
      <alignment horizontal="center" vertical="center"/>
    </xf>
    <xf numFmtId="164" fontId="11" fillId="3" borderId="1" xfId="1" applyFont="1" applyFill="1" applyBorder="1" applyAlignment="1">
      <alignment horizontal="center" vertical="center"/>
    </xf>
    <xf numFmtId="0" fontId="11" fillId="0" borderId="1" xfId="0" applyNumberFormat="1" applyFont="1" applyBorder="1" applyAlignment="1">
      <alignment horizontal="justify"/>
    </xf>
    <xf numFmtId="0" fontId="10" fillId="0" borderId="1" xfId="0" applyNumberFormat="1" applyFont="1" applyBorder="1" applyAlignment="1">
      <alignment horizontal="justify" vertical="top"/>
    </xf>
    <xf numFmtId="0" fontId="11" fillId="0" borderId="1" xfId="0" applyNumberFormat="1" applyFont="1" applyBorder="1" applyAlignment="1">
      <alignment horizontal="justify" vertical="top"/>
    </xf>
    <xf numFmtId="49" fontId="10" fillId="0" borderId="1" xfId="0" applyFont="1" applyBorder="1" applyAlignment="1">
      <alignment horizontal="justify" vertical="top"/>
    </xf>
    <xf numFmtId="49" fontId="10" fillId="0" borderId="1" xfId="0" applyFont="1" applyBorder="1" applyAlignment="1">
      <alignment horizontal="center" vertical="justify"/>
    </xf>
    <xf numFmtId="49" fontId="12" fillId="0" borderId="1" xfId="0" applyFont="1" applyBorder="1" applyAlignment="1">
      <alignment horizontal="center" vertical="top"/>
    </xf>
    <xf numFmtId="0" fontId="10" fillId="0" borderId="1" xfId="0" applyNumberFormat="1" applyFont="1" applyBorder="1" applyAlignment="1">
      <alignment horizontal="center" vertical="top"/>
    </xf>
    <xf numFmtId="0" fontId="11" fillId="0" borderId="1" xfId="3" applyFont="1" applyBorder="1" applyAlignment="1">
      <alignment horizontal="justify" vertical="center"/>
    </xf>
    <xf numFmtId="0" fontId="10" fillId="0" borderId="1" xfId="3" applyFont="1" applyBorder="1" applyAlignment="1">
      <alignment horizontal="justify" vertical="center"/>
    </xf>
    <xf numFmtId="0" fontId="10" fillId="0" borderId="1" xfId="3" applyFont="1" applyBorder="1" applyAlignment="1">
      <alignment horizontal="justify" vertical="top"/>
    </xf>
    <xf numFmtId="0" fontId="11" fillId="0" borderId="1" xfId="3" applyFont="1" applyBorder="1" applyAlignment="1">
      <alignment horizontal="justify" vertical="top"/>
    </xf>
    <xf numFmtId="0" fontId="11" fillId="0" borderId="1" xfId="3" applyFont="1" applyBorder="1" applyAlignment="1">
      <alignment horizontal="center"/>
    </xf>
    <xf numFmtId="0" fontId="10" fillId="0" borderId="1" xfId="3" applyFont="1" applyBorder="1" applyAlignment="1">
      <alignment horizontal="center"/>
    </xf>
    <xf numFmtId="166" fontId="10" fillId="0" borderId="1" xfId="2" applyNumberFormat="1" applyFont="1" applyFill="1" applyBorder="1" applyAlignment="1"/>
    <xf numFmtId="49" fontId="10" fillId="0" borderId="0" xfId="0" applyFont="1" applyAlignment="1">
      <alignment horizontal="justify" vertical="top"/>
    </xf>
    <xf numFmtId="49" fontId="10" fillId="0" borderId="1" xfId="0" applyFont="1" applyBorder="1" applyAlignment="1">
      <alignment horizontal="center"/>
    </xf>
    <xf numFmtId="0" fontId="10" fillId="0" borderId="2" xfId="3" applyFont="1" applyBorder="1" applyAlignment="1">
      <alignment horizontal="justify" vertical="top"/>
    </xf>
    <xf numFmtId="0" fontId="10" fillId="0" borderId="2" xfId="3" applyFont="1" applyBorder="1" applyAlignment="1">
      <alignment horizontal="center" vertical="top"/>
    </xf>
    <xf numFmtId="49" fontId="12" fillId="4" borderId="1" xfId="0" applyFont="1" applyFill="1" applyBorder="1" applyAlignment="1">
      <alignment horizontal="justify" vertical="top"/>
    </xf>
    <xf numFmtId="49" fontId="12" fillId="4" borderId="1" xfId="0" applyFont="1" applyFill="1" applyBorder="1" applyAlignment="1">
      <alignment horizontal="center"/>
    </xf>
    <xf numFmtId="164" fontId="12" fillId="4" borderId="1" xfId="1" applyFont="1" applyFill="1" applyBorder="1" applyAlignment="1"/>
    <xf numFmtId="49" fontId="10" fillId="4" borderId="1" xfId="0" applyFont="1" applyFill="1" applyBorder="1" applyAlignment="1">
      <alignment horizontal="justify" vertical="top"/>
    </xf>
    <xf numFmtId="49" fontId="10" fillId="4" borderId="1" xfId="0" applyFont="1" applyFill="1" applyBorder="1" applyAlignment="1">
      <alignment horizontal="center"/>
    </xf>
    <xf numFmtId="49" fontId="10" fillId="0" borderId="1" xfId="3" applyNumberFormat="1" applyFont="1" applyBorder="1" applyAlignment="1">
      <alignment horizontal="center"/>
    </xf>
    <xf numFmtId="0" fontId="10" fillId="0" borderId="1" xfId="3" applyFont="1" applyBorder="1" applyAlignment="1">
      <alignment horizontal="justify" vertical="top" wrapText="1"/>
    </xf>
    <xf numFmtId="164" fontId="11" fillId="0" borderId="1" xfId="1" applyFont="1" applyFill="1" applyBorder="1" applyAlignment="1">
      <alignment wrapText="1"/>
    </xf>
    <xf numFmtId="164" fontId="10" fillId="0" borderId="1" xfId="1" applyFont="1" applyFill="1" applyBorder="1" applyAlignment="1">
      <alignment wrapText="1"/>
    </xf>
    <xf numFmtId="164" fontId="10" fillId="0" borderId="1" xfId="1" applyFont="1" applyBorder="1" applyAlignment="1">
      <alignment wrapText="1"/>
    </xf>
    <xf numFmtId="164" fontId="10" fillId="0" borderId="1" xfId="1" applyFont="1" applyFill="1" applyBorder="1" applyAlignment="1">
      <alignment horizontal="right" wrapText="1"/>
    </xf>
    <xf numFmtId="164" fontId="11" fillId="0" borderId="1" xfId="1" applyFont="1" applyFill="1" applyBorder="1" applyAlignment="1">
      <alignment vertical="center" wrapText="1"/>
    </xf>
    <xf numFmtId="164" fontId="10" fillId="0" borderId="1" xfId="1" applyFont="1" applyFill="1" applyBorder="1" applyAlignment="1">
      <alignment vertical="center" wrapText="1"/>
    </xf>
    <xf numFmtId="164" fontId="10" fillId="0" borderId="1" xfId="1" applyFont="1" applyFill="1" applyBorder="1" applyAlignment="1">
      <alignment horizontal="center" wrapText="1"/>
    </xf>
    <xf numFmtId="164" fontId="12" fillId="0" borderId="1" xfId="1" applyFont="1" applyFill="1" applyBorder="1" applyAlignment="1">
      <alignment wrapText="1"/>
    </xf>
    <xf numFmtId="164" fontId="10" fillId="4" borderId="1" xfId="1" applyFont="1" applyFill="1" applyBorder="1" applyAlignment="1">
      <alignment wrapText="1"/>
    </xf>
    <xf numFmtId="164" fontId="13" fillId="0" borderId="0" xfId="1" applyFont="1" applyAlignment="1">
      <alignment wrapText="1"/>
    </xf>
    <xf numFmtId="49" fontId="12" fillId="4" borderId="1" xfId="0" applyFont="1" applyFill="1" applyBorder="1" applyAlignment="1">
      <alignment horizontal="justify" vertical="top" wrapText="1"/>
    </xf>
    <xf numFmtId="0" fontId="10" fillId="0" borderId="1" xfId="0" applyNumberFormat="1" applyFont="1" applyBorder="1" applyAlignment="1">
      <alignment horizontal="justify" vertical="top" wrapText="1"/>
    </xf>
    <xf numFmtId="0" fontId="11" fillId="0" borderId="1" xfId="3" applyFont="1" applyBorder="1" applyAlignment="1">
      <alignment horizontal="justify" vertical="top" wrapText="1"/>
    </xf>
    <xf numFmtId="164" fontId="10" fillId="0" borderId="1" xfId="1" applyFont="1" applyBorder="1" applyAlignment="1">
      <alignment vertical="center" wrapText="1"/>
    </xf>
    <xf numFmtId="164" fontId="10" fillId="0" borderId="1" xfId="1" applyFont="1" applyFill="1" applyBorder="1" applyAlignment="1">
      <alignment horizontal="right" vertical="center" wrapText="1"/>
    </xf>
    <xf numFmtId="164" fontId="10" fillId="4" borderId="1" xfId="1" applyFont="1" applyFill="1" applyBorder="1" applyAlignment="1">
      <alignment vertical="center" wrapText="1"/>
    </xf>
    <xf numFmtId="49" fontId="10" fillId="0" borderId="1" xfId="0" applyFont="1" applyBorder="1" applyAlignment="1">
      <alignment horizontal="center" vertical="center"/>
    </xf>
    <xf numFmtId="164" fontId="5" fillId="0" borderId="1" xfId="1" applyFont="1" applyFill="1" applyBorder="1" applyAlignment="1"/>
    <xf numFmtId="164" fontId="1" fillId="0" borderId="1" xfId="2" applyFont="1" applyFill="1" applyBorder="1" applyAlignment="1"/>
    <xf numFmtId="166" fontId="5" fillId="0" borderId="1" xfId="2" applyNumberFormat="1" applyFont="1" applyFill="1" applyBorder="1" applyAlignment="1"/>
    <xf numFmtId="166" fontId="1" fillId="0" borderId="1" xfId="2" applyNumberFormat="1" applyFont="1" applyFill="1" applyBorder="1" applyAlignment="1"/>
    <xf numFmtId="164" fontId="5" fillId="0" borderId="1" xfId="2" applyFont="1" applyFill="1" applyBorder="1" applyAlignment="1"/>
    <xf numFmtId="0" fontId="11" fillId="0" borderId="1" xfId="0" applyNumberFormat="1" applyFont="1" applyBorder="1" applyAlignment="1">
      <alignment horizontal="justify" vertical="center"/>
    </xf>
    <xf numFmtId="49" fontId="12" fillId="5" borderId="1" xfId="0" applyFont="1" applyFill="1" applyBorder="1" applyAlignment="1">
      <alignment horizontal="justify" vertical="top" wrapText="1"/>
    </xf>
    <xf numFmtId="0" fontId="10" fillId="0" borderId="1" xfId="0" applyNumberFormat="1" applyFont="1" applyBorder="1" applyAlignment="1">
      <alignment horizontal="justify" vertical="center"/>
    </xf>
    <xf numFmtId="49" fontId="11" fillId="0" borderId="0" xfId="0" applyFont="1" applyAlignment="1">
      <alignment horizontal="center"/>
    </xf>
    <xf numFmtId="49" fontId="10" fillId="0" borderId="0" xfId="0" applyFont="1" applyAlignment="1">
      <alignment horizontal="center"/>
    </xf>
  </cellXfs>
  <cellStyles count="9">
    <cellStyle name="Обычный" xfId="0" builtinId="0"/>
    <cellStyle name="Обычный 2" xfId="3" xr:uid="{00000000-0005-0000-0000-000001000000}"/>
    <cellStyle name="Обычный 3 2" xfId="8" xr:uid="{00000000-0005-0000-0000-000002000000}"/>
    <cellStyle name="Финансовый" xfId="1" builtinId="3"/>
    <cellStyle name="Финансовый 2" xfId="2" xr:uid="{00000000-0005-0000-0000-000004000000}"/>
    <cellStyle name="Финансовый 2 2" xfId="7" xr:uid="{00000000-0005-0000-0000-000005000000}"/>
    <cellStyle name="Финансовый 2 3" xfId="5" xr:uid="{00000000-0005-0000-0000-000006000000}"/>
    <cellStyle name="Финансовый 3" xfId="6" xr:uid="{00000000-0005-0000-0000-000007000000}"/>
    <cellStyle name="Финансовый 4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9"/>
    <pageSetUpPr fitToPage="1"/>
  </sheetPr>
  <dimension ref="A1:H546"/>
  <sheetViews>
    <sheetView tabSelected="1" view="pageBreakPreview" zoomScaleNormal="100" zoomScaleSheetLayoutView="100" workbookViewId="0">
      <pane xSplit="2" ySplit="14" topLeftCell="E15" activePane="bottomRight" state="frozen"/>
      <selection pane="topRight" activeCell="C1" sqref="C1"/>
      <selection pane="bottomLeft" activeCell="A12" sqref="A12"/>
      <selection pane="bottomRight" activeCell="E14" sqref="E14"/>
    </sheetView>
  </sheetViews>
  <sheetFormatPr defaultRowHeight="18.75" x14ac:dyDescent="0.3"/>
  <cols>
    <col min="1" max="1" width="24.75" customWidth="1"/>
    <col min="2" max="2" width="50.875" customWidth="1"/>
    <col min="3" max="3" width="10.875" hidden="1" customWidth="1"/>
    <col min="4" max="4" width="37.875" hidden="1" customWidth="1"/>
    <col min="5" max="7" width="23.5" style="2" customWidth="1"/>
    <col min="8" max="8" width="3.375" style="2" hidden="1" customWidth="1"/>
  </cols>
  <sheetData>
    <row r="1" spans="1:8" x14ac:dyDescent="0.3">
      <c r="A1" s="61"/>
      <c r="B1" s="61"/>
      <c r="C1" s="61"/>
      <c r="D1" s="61"/>
      <c r="E1" s="43"/>
      <c r="F1" s="43" t="s">
        <v>399</v>
      </c>
      <c r="G1" s="61"/>
    </row>
    <row r="2" spans="1:8" ht="24.75" customHeight="1" x14ac:dyDescent="0.3">
      <c r="A2" s="61"/>
      <c r="B2" s="61"/>
      <c r="C2" s="61"/>
      <c r="D2" s="61"/>
      <c r="E2" s="43"/>
      <c r="F2" s="43" t="s">
        <v>400</v>
      </c>
      <c r="G2" s="61"/>
    </row>
    <row r="3" spans="1:8" ht="19.5" customHeight="1" x14ac:dyDescent="0.3">
      <c r="A3" s="61"/>
      <c r="B3" s="61"/>
      <c r="C3" s="61"/>
      <c r="D3" s="61"/>
      <c r="E3" s="43"/>
      <c r="F3" s="43" t="s">
        <v>520</v>
      </c>
      <c r="G3" s="61"/>
    </row>
    <row r="4" spans="1:8" ht="21" customHeight="1" x14ac:dyDescent="0.3">
      <c r="A4" s="61"/>
      <c r="B4" s="61"/>
      <c r="C4" s="61"/>
      <c r="D4" s="61"/>
      <c r="E4" s="118" t="s">
        <v>521</v>
      </c>
      <c r="F4" s="118"/>
      <c r="G4" s="118"/>
    </row>
    <row r="5" spans="1:8" ht="27.75" customHeight="1" x14ac:dyDescent="0.3">
      <c r="A5" s="61"/>
      <c r="B5" s="61"/>
      <c r="C5" s="61"/>
      <c r="D5" s="61"/>
      <c r="E5" s="43"/>
      <c r="F5" s="43" t="s">
        <v>591</v>
      </c>
      <c r="G5" s="61"/>
    </row>
    <row r="6" spans="1:8" x14ac:dyDescent="0.3">
      <c r="A6" s="61"/>
      <c r="B6" s="61"/>
      <c r="C6" s="61"/>
      <c r="D6" s="61"/>
      <c r="E6" s="61"/>
      <c r="F6" s="61"/>
      <c r="G6" s="61"/>
    </row>
    <row r="7" spans="1:8" x14ac:dyDescent="0.3">
      <c r="A7" s="117" t="s">
        <v>0</v>
      </c>
      <c r="B7" s="117"/>
      <c r="C7" s="117"/>
      <c r="D7" s="117"/>
      <c r="E7" s="117"/>
      <c r="F7" s="117"/>
      <c r="G7" s="117"/>
    </row>
    <row r="8" spans="1:8" x14ac:dyDescent="0.3">
      <c r="A8" s="117" t="s">
        <v>503</v>
      </c>
      <c r="B8" s="117"/>
      <c r="C8" s="117"/>
      <c r="D8" s="117"/>
      <c r="E8" s="117"/>
      <c r="F8" s="117"/>
      <c r="G8" s="117"/>
    </row>
    <row r="9" spans="1:8" ht="18.75" customHeight="1" x14ac:dyDescent="0.3">
      <c r="A9" s="117" t="s">
        <v>541</v>
      </c>
      <c r="B9" s="117"/>
      <c r="C9" s="117"/>
      <c r="D9" s="117"/>
      <c r="E9" s="117"/>
      <c r="F9" s="117"/>
      <c r="G9" s="117"/>
    </row>
    <row r="10" spans="1:8" ht="18" customHeight="1" x14ac:dyDescent="0.3">
      <c r="A10" s="61"/>
      <c r="B10" s="61"/>
      <c r="C10" s="61"/>
      <c r="D10" s="43"/>
      <c r="E10" s="62"/>
      <c r="F10" s="62"/>
      <c r="G10" s="62" t="s">
        <v>401</v>
      </c>
    </row>
    <row r="11" spans="1:8" s="21" customFormat="1" ht="48" customHeight="1" x14ac:dyDescent="0.25">
      <c r="A11" s="63" t="s">
        <v>1</v>
      </c>
      <c r="B11" s="63" t="s">
        <v>2</v>
      </c>
      <c r="C11" s="63" t="s">
        <v>3</v>
      </c>
      <c r="D11" s="63" t="s">
        <v>535</v>
      </c>
      <c r="E11" s="63" t="s">
        <v>4</v>
      </c>
      <c r="F11" s="63" t="s">
        <v>5</v>
      </c>
      <c r="G11" s="63" t="s">
        <v>534</v>
      </c>
      <c r="H11" s="20"/>
    </row>
    <row r="12" spans="1:8" s="3" customFormat="1" ht="0.75" customHeight="1" x14ac:dyDescent="0.3">
      <c r="A12" s="63"/>
      <c r="B12" s="64" t="s">
        <v>6</v>
      </c>
      <c r="C12" s="64"/>
      <c r="D12" s="64"/>
      <c r="E12" s="65">
        <f t="shared" ref="E12:G12" si="0">E13+E14</f>
        <v>1234581481.7600002</v>
      </c>
      <c r="F12" s="66">
        <f t="shared" si="0"/>
        <v>1047574791.1900001</v>
      </c>
      <c r="G12" s="66">
        <f t="shared" si="0"/>
        <v>1115230372.1799998</v>
      </c>
      <c r="H12" s="4"/>
    </row>
    <row r="13" spans="1:8" s="3" customFormat="1" hidden="1" x14ac:dyDescent="0.3">
      <c r="A13" s="63"/>
      <c r="B13" s="64" t="s">
        <v>7</v>
      </c>
      <c r="C13" s="64"/>
      <c r="D13" s="64"/>
      <c r="E13" s="65">
        <v>15200</v>
      </c>
      <c r="F13" s="66">
        <v>16200</v>
      </c>
      <c r="G13" s="66">
        <v>15200</v>
      </c>
      <c r="H13" s="4"/>
    </row>
    <row r="14" spans="1:8" ht="27" customHeight="1" x14ac:dyDescent="0.3">
      <c r="A14" s="44"/>
      <c r="B14" s="67" t="s">
        <v>8</v>
      </c>
      <c r="C14" s="67"/>
      <c r="D14" s="45">
        <f t="shared" ref="D14" si="1">D15+D211</f>
        <v>1123742143.9400001</v>
      </c>
      <c r="E14" s="92">
        <f>E15+E211</f>
        <v>1234566281.7600002</v>
      </c>
      <c r="F14" s="92">
        <f>F15+F211</f>
        <v>1047558591.1900001</v>
      </c>
      <c r="G14" s="92">
        <f>G15+G211</f>
        <v>1115215172.1799998</v>
      </c>
      <c r="H14" s="22"/>
    </row>
    <row r="15" spans="1:8" ht="24.95" customHeight="1" x14ac:dyDescent="0.3">
      <c r="A15" s="46" t="s">
        <v>9</v>
      </c>
      <c r="B15" s="67" t="s">
        <v>10</v>
      </c>
      <c r="C15" s="67"/>
      <c r="D15" s="45">
        <f t="shared" ref="D15" si="2">D16+D37+D56+D64+D73+D86+D117+D27+D94+D103+D199+D206</f>
        <v>272785096.80000001</v>
      </c>
      <c r="E15" s="92">
        <f t="shared" ref="E15:G15" si="3">E16+E37+E56+E64+E73+E86+E117+E27+E94+E103+E199+E206</f>
        <v>260266325.11000001</v>
      </c>
      <c r="F15" s="92">
        <f t="shared" si="3"/>
        <v>233956600</v>
      </c>
      <c r="G15" s="92">
        <f t="shared" si="3"/>
        <v>251052440</v>
      </c>
      <c r="H15" s="23"/>
    </row>
    <row r="16" spans="1:8" ht="30" customHeight="1" x14ac:dyDescent="0.3">
      <c r="A16" s="46" t="s">
        <v>11</v>
      </c>
      <c r="B16" s="67" t="s">
        <v>12</v>
      </c>
      <c r="C16" s="67"/>
      <c r="D16" s="45">
        <f t="shared" ref="D16:G16" si="4">D17</f>
        <v>195374745.84999999</v>
      </c>
      <c r="E16" s="92">
        <f t="shared" si="4"/>
        <v>155533734</v>
      </c>
      <c r="F16" s="92">
        <f t="shared" si="4"/>
        <v>154720000</v>
      </c>
      <c r="G16" s="92">
        <f t="shared" si="4"/>
        <v>169126000</v>
      </c>
      <c r="H16" s="23"/>
    </row>
    <row r="17" spans="1:8" ht="30" customHeight="1" x14ac:dyDescent="0.3">
      <c r="A17" s="46" t="s">
        <v>13</v>
      </c>
      <c r="B17" s="67" t="s">
        <v>14</v>
      </c>
      <c r="C17" s="67"/>
      <c r="D17" s="45">
        <f t="shared" ref="D17" si="5">D18+D19+D20+D21+D24+D25</f>
        <v>195374745.84999999</v>
      </c>
      <c r="E17" s="92">
        <f t="shared" ref="E17:G17" si="6">E18+E19+E20+E21+E24+E25</f>
        <v>155533734</v>
      </c>
      <c r="F17" s="92">
        <f t="shared" si="6"/>
        <v>154720000</v>
      </c>
      <c r="G17" s="92">
        <f t="shared" si="6"/>
        <v>169126000</v>
      </c>
      <c r="H17" s="24"/>
    </row>
    <row r="18" spans="1:8" ht="163.5" customHeight="1" x14ac:dyDescent="0.3">
      <c r="A18" s="47" t="s">
        <v>15</v>
      </c>
      <c r="B18" s="68" t="s">
        <v>518</v>
      </c>
      <c r="C18" s="68"/>
      <c r="D18" s="48">
        <v>167382000</v>
      </c>
      <c r="E18" s="93">
        <f>172250600-32313866</f>
        <v>139936734</v>
      </c>
      <c r="F18" s="93">
        <v>136865000</v>
      </c>
      <c r="G18" s="93">
        <v>146036000</v>
      </c>
      <c r="H18" s="24"/>
    </row>
    <row r="19" spans="1:8" ht="181.15" customHeight="1" x14ac:dyDescent="0.3">
      <c r="A19" s="47" t="s">
        <v>16</v>
      </c>
      <c r="B19" s="68" t="s">
        <v>17</v>
      </c>
      <c r="C19" s="68"/>
      <c r="D19" s="48">
        <v>286000</v>
      </c>
      <c r="E19" s="93">
        <v>694000</v>
      </c>
      <c r="F19" s="93">
        <v>105000</v>
      </c>
      <c r="G19" s="93">
        <v>112000</v>
      </c>
      <c r="H19" s="25"/>
    </row>
    <row r="20" spans="1:8" ht="87" customHeight="1" x14ac:dyDescent="0.3">
      <c r="A20" s="47" t="s">
        <v>18</v>
      </c>
      <c r="B20" s="68" t="s">
        <v>19</v>
      </c>
      <c r="C20" s="68"/>
      <c r="D20" s="48">
        <v>859000</v>
      </c>
      <c r="E20" s="93">
        <v>634000</v>
      </c>
      <c r="F20" s="93">
        <v>12408000</v>
      </c>
      <c r="G20" s="93">
        <v>17501000</v>
      </c>
      <c r="H20" s="24"/>
    </row>
    <row r="21" spans="1:8" ht="139.9" customHeight="1" x14ac:dyDescent="0.3">
      <c r="A21" s="47" t="s">
        <v>20</v>
      </c>
      <c r="B21" s="68" t="s">
        <v>21</v>
      </c>
      <c r="C21" s="68"/>
      <c r="D21" s="48">
        <v>1006000</v>
      </c>
      <c r="E21" s="93">
        <f>2004000+800000</f>
        <v>2804000</v>
      </c>
      <c r="F21" s="93">
        <v>372000</v>
      </c>
      <c r="G21" s="93">
        <v>399000</v>
      </c>
      <c r="H21" s="24"/>
    </row>
    <row r="22" spans="1:8" ht="106.5" hidden="1" customHeight="1" x14ac:dyDescent="0.3">
      <c r="A22" s="47" t="s">
        <v>22</v>
      </c>
      <c r="B22" s="68" t="s">
        <v>23</v>
      </c>
      <c r="C22" s="68"/>
      <c r="D22" s="48"/>
      <c r="E22" s="93"/>
      <c r="F22" s="93"/>
      <c r="G22" s="93"/>
      <c r="H22" s="24"/>
    </row>
    <row r="23" spans="1:8" ht="55.5" hidden="1" customHeight="1" x14ac:dyDescent="0.3">
      <c r="A23" s="47" t="s">
        <v>24</v>
      </c>
      <c r="B23" s="68" t="s">
        <v>25</v>
      </c>
      <c r="C23" s="68"/>
      <c r="D23" s="48"/>
      <c r="E23" s="93"/>
      <c r="F23" s="93"/>
      <c r="G23" s="93"/>
      <c r="H23" s="24"/>
    </row>
    <row r="24" spans="1:8" ht="22.9" hidden="1" customHeight="1" x14ac:dyDescent="0.3">
      <c r="A24" s="47" t="s">
        <v>26</v>
      </c>
      <c r="B24" s="68" t="s">
        <v>27</v>
      </c>
      <c r="C24" s="68"/>
      <c r="D24" s="48"/>
      <c r="E24" s="93"/>
      <c r="F24" s="93"/>
      <c r="G24" s="93"/>
      <c r="H24" s="24"/>
    </row>
    <row r="25" spans="1:8" ht="208.15" customHeight="1" x14ac:dyDescent="0.3">
      <c r="A25" s="47" t="s">
        <v>28</v>
      </c>
      <c r="B25" s="68" t="s">
        <v>519</v>
      </c>
      <c r="C25" s="68"/>
      <c r="D25" s="48">
        <f>8716000+13564681.7+4270.1+500+3556294.05</f>
        <v>25841745.850000001</v>
      </c>
      <c r="E25" s="93">
        <f>7465000+4000000</f>
        <v>11465000</v>
      </c>
      <c r="F25" s="93">
        <v>4970000</v>
      </c>
      <c r="G25" s="93">
        <v>5078000</v>
      </c>
      <c r="H25" s="24"/>
    </row>
    <row r="26" spans="1:8" ht="89.25" hidden="1" customHeight="1" x14ac:dyDescent="0.3">
      <c r="A26" s="47" t="s">
        <v>29</v>
      </c>
      <c r="B26" s="68" t="s">
        <v>30</v>
      </c>
      <c r="C26" s="68"/>
      <c r="D26" s="48"/>
      <c r="E26" s="93"/>
      <c r="F26" s="93"/>
      <c r="G26" s="93"/>
      <c r="H26" s="24"/>
    </row>
    <row r="27" spans="1:8" ht="75" x14ac:dyDescent="0.3">
      <c r="A27" s="49" t="s">
        <v>31</v>
      </c>
      <c r="B27" s="69" t="s">
        <v>32</v>
      </c>
      <c r="C27" s="69"/>
      <c r="D27" s="45">
        <f t="shared" ref="D27:G27" si="7">D28</f>
        <v>5299200</v>
      </c>
      <c r="E27" s="92">
        <f t="shared" si="7"/>
        <v>8103400</v>
      </c>
      <c r="F27" s="92">
        <f t="shared" si="7"/>
        <v>6645400</v>
      </c>
      <c r="G27" s="92">
        <f t="shared" si="7"/>
        <v>7120900</v>
      </c>
      <c r="H27" s="24"/>
    </row>
    <row r="28" spans="1:8" ht="61.5" customHeight="1" x14ac:dyDescent="0.3">
      <c r="A28" s="47" t="s">
        <v>33</v>
      </c>
      <c r="B28" s="68" t="s">
        <v>34</v>
      </c>
      <c r="C28" s="68"/>
      <c r="D28" s="48">
        <f t="shared" ref="D28" si="8">D29+D31+D33</f>
        <v>5299200</v>
      </c>
      <c r="E28" s="93">
        <f t="shared" ref="E28:G28" si="9">E29+E31+E33</f>
        <v>8103400</v>
      </c>
      <c r="F28" s="93">
        <f t="shared" si="9"/>
        <v>6645400</v>
      </c>
      <c r="G28" s="93">
        <f t="shared" si="9"/>
        <v>7120900</v>
      </c>
      <c r="H28" s="24"/>
    </row>
    <row r="29" spans="1:8" ht="120.6" customHeight="1" x14ac:dyDescent="0.3">
      <c r="A29" s="47" t="s">
        <v>35</v>
      </c>
      <c r="B29" s="68" t="s">
        <v>36</v>
      </c>
      <c r="C29" s="68"/>
      <c r="D29" s="48">
        <f t="shared" ref="D29:G29" si="10">D30</f>
        <v>2509800</v>
      </c>
      <c r="E29" s="93">
        <f t="shared" si="10"/>
        <v>4205500</v>
      </c>
      <c r="F29" s="93">
        <f t="shared" si="10"/>
        <v>3457300</v>
      </c>
      <c r="G29" s="93">
        <f t="shared" si="10"/>
        <v>3709300</v>
      </c>
      <c r="H29" s="24"/>
    </row>
    <row r="30" spans="1:8" ht="194.25" customHeight="1" x14ac:dyDescent="0.3">
      <c r="A30" s="47" t="s">
        <v>37</v>
      </c>
      <c r="B30" s="68" t="s">
        <v>38</v>
      </c>
      <c r="C30" s="68"/>
      <c r="D30" s="48">
        <f>1791000+718800</f>
        <v>2509800</v>
      </c>
      <c r="E30" s="93">
        <f>4097200+108300</f>
        <v>4205500</v>
      </c>
      <c r="F30" s="93">
        <v>3457300</v>
      </c>
      <c r="G30" s="93">
        <v>3709300</v>
      </c>
      <c r="H30" s="24"/>
    </row>
    <row r="31" spans="1:8" ht="140.25" customHeight="1" x14ac:dyDescent="0.3">
      <c r="A31" s="47" t="s">
        <v>39</v>
      </c>
      <c r="B31" s="68" t="s">
        <v>40</v>
      </c>
      <c r="C31" s="68"/>
      <c r="D31" s="48">
        <f t="shared" ref="D31:G31" si="11">D32</f>
        <v>17400</v>
      </c>
      <c r="E31" s="93">
        <f t="shared" si="11"/>
        <v>20400</v>
      </c>
      <c r="F31" s="93">
        <f t="shared" si="11"/>
        <v>18200</v>
      </c>
      <c r="G31" s="93">
        <f t="shared" si="11"/>
        <v>19700</v>
      </c>
      <c r="H31" s="24"/>
    </row>
    <row r="32" spans="1:8" ht="216" customHeight="1" x14ac:dyDescent="0.3">
      <c r="A32" s="47" t="s">
        <v>41</v>
      </c>
      <c r="B32" s="68" t="s">
        <v>42</v>
      </c>
      <c r="C32" s="68"/>
      <c r="D32" s="48">
        <f>10000+7400</f>
        <v>17400</v>
      </c>
      <c r="E32" s="93">
        <f>20800-400</f>
        <v>20400</v>
      </c>
      <c r="F32" s="93">
        <v>18200</v>
      </c>
      <c r="G32" s="93">
        <v>19700</v>
      </c>
      <c r="H32" s="24"/>
    </row>
    <row r="33" spans="1:8" ht="125.25" customHeight="1" x14ac:dyDescent="0.3">
      <c r="A33" s="47" t="s">
        <v>43</v>
      </c>
      <c r="B33" s="68" t="s">
        <v>44</v>
      </c>
      <c r="C33" s="68"/>
      <c r="D33" s="48">
        <f t="shared" ref="D33:G33" si="12">D34</f>
        <v>2772000</v>
      </c>
      <c r="E33" s="93">
        <f t="shared" si="12"/>
        <v>3877500</v>
      </c>
      <c r="F33" s="93">
        <f t="shared" si="12"/>
        <v>3169900</v>
      </c>
      <c r="G33" s="93">
        <f t="shared" si="12"/>
        <v>3391900</v>
      </c>
      <c r="H33" s="24"/>
    </row>
    <row r="34" spans="1:8" ht="196.5" customHeight="1" x14ac:dyDescent="0.3">
      <c r="A34" s="47" t="s">
        <v>45</v>
      </c>
      <c r="B34" s="68" t="s">
        <v>46</v>
      </c>
      <c r="C34" s="68"/>
      <c r="D34" s="48">
        <f>2201000+571000</f>
        <v>2772000</v>
      </c>
      <c r="E34" s="93">
        <f>3808200+69300</f>
        <v>3877500</v>
      </c>
      <c r="F34" s="93">
        <v>3169900</v>
      </c>
      <c r="G34" s="93">
        <v>3391900</v>
      </c>
      <c r="H34" s="24"/>
    </row>
    <row r="35" spans="1:8" ht="112.5" hidden="1" x14ac:dyDescent="0.3">
      <c r="A35" s="47" t="s">
        <v>47</v>
      </c>
      <c r="B35" s="68" t="s">
        <v>48</v>
      </c>
      <c r="C35" s="68"/>
      <c r="D35" s="48"/>
      <c r="E35" s="93"/>
      <c r="F35" s="93"/>
      <c r="G35" s="93"/>
      <c r="H35" s="24"/>
    </row>
    <row r="36" spans="1:8" ht="206.25" hidden="1" x14ac:dyDescent="0.3">
      <c r="A36" s="47" t="s">
        <v>49</v>
      </c>
      <c r="B36" s="68" t="s">
        <v>50</v>
      </c>
      <c r="C36" s="68"/>
      <c r="D36" s="48"/>
      <c r="E36" s="93"/>
      <c r="F36" s="93"/>
      <c r="G36" s="93"/>
      <c r="H36" s="24"/>
    </row>
    <row r="37" spans="1:8" ht="27.6" customHeight="1" x14ac:dyDescent="0.3">
      <c r="A37" s="49" t="s">
        <v>51</v>
      </c>
      <c r="B37" s="69" t="s">
        <v>52</v>
      </c>
      <c r="C37" s="69"/>
      <c r="D37" s="45">
        <f t="shared" ref="D37" si="13">D49+D52+D54+D38</f>
        <v>47717000</v>
      </c>
      <c r="E37" s="96">
        <f>E49+E52+E54+E38</f>
        <v>52409191</v>
      </c>
      <c r="F37" s="96">
        <f t="shared" ref="F37:G37" si="14">F49+F52+F54+F38</f>
        <v>48485000</v>
      </c>
      <c r="G37" s="96">
        <f t="shared" si="14"/>
        <v>50424000</v>
      </c>
      <c r="H37" s="24"/>
    </row>
    <row r="38" spans="1:8" ht="44.45" customHeight="1" x14ac:dyDescent="0.3">
      <c r="A38" s="47" t="s">
        <v>53</v>
      </c>
      <c r="B38" s="68" t="s">
        <v>54</v>
      </c>
      <c r="C38" s="68"/>
      <c r="D38" s="48">
        <f t="shared" ref="D38" si="15">D39+D43+D46+D47+D48</f>
        <v>45211000</v>
      </c>
      <c r="E38" s="93">
        <f t="shared" ref="E38:G38" si="16">E39+E43+E46+E47+E48</f>
        <v>48126000</v>
      </c>
      <c r="F38" s="93">
        <f t="shared" si="16"/>
        <v>44894000</v>
      </c>
      <c r="G38" s="93">
        <f t="shared" si="16"/>
        <v>46689000</v>
      </c>
      <c r="H38" s="24"/>
    </row>
    <row r="39" spans="1:8" ht="57.75" customHeight="1" x14ac:dyDescent="0.3">
      <c r="A39" s="47" t="s">
        <v>55</v>
      </c>
      <c r="B39" s="68" t="s">
        <v>56</v>
      </c>
      <c r="C39" s="68"/>
      <c r="D39" s="48">
        <f t="shared" ref="D39" si="17">D40+D41+D42</f>
        <v>22303000</v>
      </c>
      <c r="E39" s="93">
        <f t="shared" ref="E39:G39" si="18">E40+E41+E42</f>
        <v>35873000</v>
      </c>
      <c r="F39" s="93">
        <f t="shared" si="18"/>
        <v>26934000</v>
      </c>
      <c r="G39" s="93">
        <f t="shared" si="18"/>
        <v>28011000</v>
      </c>
      <c r="H39" s="24"/>
    </row>
    <row r="40" spans="1:8" ht="52.9" customHeight="1" x14ac:dyDescent="0.3">
      <c r="A40" s="47" t="s">
        <v>57</v>
      </c>
      <c r="B40" s="68" t="s">
        <v>56</v>
      </c>
      <c r="C40" s="68"/>
      <c r="D40" s="48">
        <v>22303000</v>
      </c>
      <c r="E40" s="93">
        <f>30873000+5000000</f>
        <v>35873000</v>
      </c>
      <c r="F40" s="93">
        <v>26934000</v>
      </c>
      <c r="G40" s="93">
        <v>28011000</v>
      </c>
      <c r="H40" s="24"/>
    </row>
    <row r="41" spans="1:8" ht="75" hidden="1" x14ac:dyDescent="0.3">
      <c r="A41" s="47" t="s">
        <v>58</v>
      </c>
      <c r="B41" s="68" t="s">
        <v>59</v>
      </c>
      <c r="C41" s="68"/>
      <c r="D41" s="48"/>
      <c r="E41" s="93"/>
      <c r="F41" s="93"/>
      <c r="G41" s="93"/>
      <c r="H41" s="24"/>
    </row>
    <row r="42" spans="1:8" ht="75" hidden="1" x14ac:dyDescent="0.3">
      <c r="A42" s="47" t="s">
        <v>58</v>
      </c>
      <c r="B42" s="68" t="s">
        <v>59</v>
      </c>
      <c r="C42" s="68"/>
      <c r="D42" s="48"/>
      <c r="E42" s="93"/>
      <c r="F42" s="93"/>
      <c r="G42" s="93"/>
      <c r="H42" s="24"/>
    </row>
    <row r="43" spans="1:8" ht="62.25" customHeight="1" x14ac:dyDescent="0.3">
      <c r="A43" s="47" t="s">
        <v>60</v>
      </c>
      <c r="B43" s="68" t="s">
        <v>61</v>
      </c>
      <c r="C43" s="68"/>
      <c r="D43" s="48">
        <f t="shared" ref="D43:G43" si="19">D44</f>
        <v>22908000</v>
      </c>
      <c r="E43" s="93">
        <f t="shared" si="19"/>
        <v>12253000</v>
      </c>
      <c r="F43" s="93">
        <f t="shared" si="19"/>
        <v>17960000</v>
      </c>
      <c r="G43" s="93">
        <f t="shared" si="19"/>
        <v>18678000</v>
      </c>
      <c r="H43" s="24"/>
    </row>
    <row r="44" spans="1:8" ht="99.75" customHeight="1" x14ac:dyDescent="0.3">
      <c r="A44" s="47" t="s">
        <v>62</v>
      </c>
      <c r="B44" s="68" t="s">
        <v>63</v>
      </c>
      <c r="C44" s="68"/>
      <c r="D44" s="48">
        <v>22908000</v>
      </c>
      <c r="E44" s="93">
        <f>22253000-10000000</f>
        <v>12253000</v>
      </c>
      <c r="F44" s="93">
        <v>17960000</v>
      </c>
      <c r="G44" s="93">
        <v>18678000</v>
      </c>
      <c r="H44" s="24"/>
    </row>
    <row r="45" spans="1:8" ht="93.75" hidden="1" x14ac:dyDescent="0.3">
      <c r="A45" s="47" t="s">
        <v>64</v>
      </c>
      <c r="B45" s="68" t="s">
        <v>65</v>
      </c>
      <c r="C45" s="68"/>
      <c r="D45" s="45"/>
      <c r="E45" s="92"/>
      <c r="F45" s="92"/>
      <c r="G45" s="92"/>
      <c r="H45" s="24"/>
    </row>
    <row r="46" spans="1:8" ht="75" hidden="1" x14ac:dyDescent="0.3">
      <c r="A46" s="47" t="s">
        <v>66</v>
      </c>
      <c r="B46" s="68" t="s">
        <v>67</v>
      </c>
      <c r="C46" s="68"/>
      <c r="D46" s="45"/>
      <c r="E46" s="92"/>
      <c r="F46" s="92"/>
      <c r="G46" s="92"/>
      <c r="H46" s="24"/>
    </row>
    <row r="47" spans="1:8" ht="75" hidden="1" x14ac:dyDescent="0.3">
      <c r="A47" s="47" t="s">
        <v>68</v>
      </c>
      <c r="B47" s="68" t="s">
        <v>69</v>
      </c>
      <c r="C47" s="68"/>
      <c r="D47" s="48"/>
      <c r="E47" s="93"/>
      <c r="F47" s="93"/>
      <c r="G47" s="93"/>
      <c r="H47" s="24"/>
    </row>
    <row r="48" spans="1:8" ht="37.5" hidden="1" x14ac:dyDescent="0.3">
      <c r="A48" s="47" t="s">
        <v>68</v>
      </c>
      <c r="B48" s="68" t="s">
        <v>70</v>
      </c>
      <c r="C48" s="68"/>
      <c r="D48" s="48"/>
      <c r="E48" s="93"/>
      <c r="F48" s="93"/>
      <c r="G48" s="93"/>
      <c r="H48" s="24"/>
    </row>
    <row r="49" spans="1:8" ht="37.5" x14ac:dyDescent="0.3">
      <c r="A49" s="47" t="s">
        <v>71</v>
      </c>
      <c r="B49" s="68" t="s">
        <v>72</v>
      </c>
      <c r="C49" s="68"/>
      <c r="D49" s="48">
        <f t="shared" ref="D49" si="20">D50+D51</f>
        <v>0</v>
      </c>
      <c r="E49" s="93">
        <f t="shared" ref="E49:G49" si="21">E50+E51</f>
        <v>70364</v>
      </c>
      <c r="F49" s="93">
        <f t="shared" si="21"/>
        <v>0</v>
      </c>
      <c r="G49" s="93">
        <f t="shared" si="21"/>
        <v>0</v>
      </c>
      <c r="H49" s="24"/>
    </row>
    <row r="50" spans="1:8" ht="37.5" x14ac:dyDescent="0.3">
      <c r="A50" s="47" t="s">
        <v>73</v>
      </c>
      <c r="B50" s="68" t="s">
        <v>72</v>
      </c>
      <c r="C50" s="68"/>
      <c r="D50" s="48"/>
      <c r="E50" s="93">
        <f>19500+50864</f>
        <v>70364</v>
      </c>
      <c r="F50" s="93"/>
      <c r="G50" s="93"/>
      <c r="H50" s="24"/>
    </row>
    <row r="51" spans="1:8" ht="25.5" hidden="1" customHeight="1" x14ac:dyDescent="0.3">
      <c r="A51" s="47" t="s">
        <v>74</v>
      </c>
      <c r="B51" s="68" t="s">
        <v>75</v>
      </c>
      <c r="C51" s="68"/>
      <c r="D51" s="48"/>
      <c r="E51" s="93"/>
      <c r="F51" s="93"/>
      <c r="G51" s="93"/>
      <c r="H51" s="24"/>
    </row>
    <row r="52" spans="1:8" ht="27" customHeight="1" x14ac:dyDescent="0.3">
      <c r="A52" s="47" t="s">
        <v>76</v>
      </c>
      <c r="B52" s="68" t="s">
        <v>77</v>
      </c>
      <c r="C52" s="68"/>
      <c r="D52" s="48">
        <f t="shared" ref="D52:G52" si="22">D53</f>
        <v>460000</v>
      </c>
      <c r="E52" s="97">
        <f t="shared" si="22"/>
        <v>412827</v>
      </c>
      <c r="F52" s="97">
        <f t="shared" si="22"/>
        <v>369000</v>
      </c>
      <c r="G52" s="97">
        <f t="shared" si="22"/>
        <v>384000</v>
      </c>
      <c r="H52" s="24"/>
    </row>
    <row r="53" spans="1:8" ht="30" customHeight="1" x14ac:dyDescent="0.3">
      <c r="A53" s="47" t="s">
        <v>78</v>
      </c>
      <c r="B53" s="68" t="s">
        <v>77</v>
      </c>
      <c r="C53" s="68"/>
      <c r="D53" s="48">
        <v>460000</v>
      </c>
      <c r="E53" s="97">
        <f>355000+57827</f>
        <v>412827</v>
      </c>
      <c r="F53" s="97">
        <v>369000</v>
      </c>
      <c r="G53" s="97">
        <v>384000</v>
      </c>
      <c r="H53" s="24"/>
    </row>
    <row r="54" spans="1:8" ht="37.5" x14ac:dyDescent="0.3">
      <c r="A54" s="47" t="s">
        <v>79</v>
      </c>
      <c r="B54" s="68" t="s">
        <v>80</v>
      </c>
      <c r="C54" s="68"/>
      <c r="D54" s="48">
        <f t="shared" ref="D54:G54" si="23">D55</f>
        <v>2046000</v>
      </c>
      <c r="E54" s="93">
        <f t="shared" si="23"/>
        <v>3800000</v>
      </c>
      <c r="F54" s="93">
        <f t="shared" si="23"/>
        <v>3222000</v>
      </c>
      <c r="G54" s="93">
        <f t="shared" si="23"/>
        <v>3351000</v>
      </c>
      <c r="H54" s="24"/>
    </row>
    <row r="55" spans="1:8" ht="70.900000000000006" customHeight="1" x14ac:dyDescent="0.3">
      <c r="A55" s="47" t="s">
        <v>412</v>
      </c>
      <c r="B55" s="68" t="s">
        <v>413</v>
      </c>
      <c r="C55" s="68"/>
      <c r="D55" s="48">
        <v>2046000</v>
      </c>
      <c r="E55" s="93">
        <f>3500000+300000</f>
        <v>3800000</v>
      </c>
      <c r="F55" s="93">
        <v>3222000</v>
      </c>
      <c r="G55" s="93">
        <v>3351000</v>
      </c>
      <c r="H55" s="24"/>
    </row>
    <row r="56" spans="1:8" ht="30" customHeight="1" x14ac:dyDescent="0.3">
      <c r="A56" s="49" t="s">
        <v>81</v>
      </c>
      <c r="B56" s="69" t="s">
        <v>82</v>
      </c>
      <c r="C56" s="69"/>
      <c r="D56" s="45">
        <f t="shared" ref="D56" si="24">D57+D59</f>
        <v>5339000</v>
      </c>
      <c r="E56" s="96">
        <f t="shared" ref="E56:G56" si="25">E57+E59</f>
        <v>4931000</v>
      </c>
      <c r="F56" s="96">
        <f t="shared" si="25"/>
        <v>5029000</v>
      </c>
      <c r="G56" s="96">
        <f t="shared" si="25"/>
        <v>5071000</v>
      </c>
      <c r="H56" s="24"/>
    </row>
    <row r="57" spans="1:8" ht="36" customHeight="1" x14ac:dyDescent="0.3">
      <c r="A57" s="47" t="s">
        <v>83</v>
      </c>
      <c r="B57" s="68" t="s">
        <v>84</v>
      </c>
      <c r="C57" s="68"/>
      <c r="D57" s="48">
        <f t="shared" ref="D57:G57" si="26">D58</f>
        <v>2625000</v>
      </c>
      <c r="E57" s="97">
        <f t="shared" si="26"/>
        <v>2532000</v>
      </c>
      <c r="F57" s="97">
        <f t="shared" si="26"/>
        <v>2552000</v>
      </c>
      <c r="G57" s="97">
        <f t="shared" si="26"/>
        <v>2526000</v>
      </c>
      <c r="H57" s="24"/>
    </row>
    <row r="58" spans="1:8" ht="73.150000000000006" customHeight="1" x14ac:dyDescent="0.3">
      <c r="A58" s="47" t="s">
        <v>415</v>
      </c>
      <c r="B58" s="68" t="s">
        <v>414</v>
      </c>
      <c r="C58" s="68"/>
      <c r="D58" s="48">
        <v>2625000</v>
      </c>
      <c r="E58" s="93">
        <v>2532000</v>
      </c>
      <c r="F58" s="93">
        <v>2552000</v>
      </c>
      <c r="G58" s="93">
        <v>2526000</v>
      </c>
      <c r="H58" s="24"/>
    </row>
    <row r="59" spans="1:8" ht="25.9" customHeight="1" x14ac:dyDescent="0.3">
      <c r="A59" s="47" t="s">
        <v>85</v>
      </c>
      <c r="B59" s="68" t="s">
        <v>86</v>
      </c>
      <c r="C59" s="68"/>
      <c r="D59" s="48">
        <f t="shared" ref="D59" si="27">D60+D62</f>
        <v>2714000</v>
      </c>
      <c r="E59" s="97">
        <f t="shared" ref="E59:G59" si="28">E60+E62</f>
        <v>2399000</v>
      </c>
      <c r="F59" s="97">
        <f t="shared" si="28"/>
        <v>2477000</v>
      </c>
      <c r="G59" s="97">
        <f t="shared" si="28"/>
        <v>2545000</v>
      </c>
      <c r="H59" s="24"/>
    </row>
    <row r="60" spans="1:8" ht="28.9" customHeight="1" x14ac:dyDescent="0.3">
      <c r="A60" s="47" t="s">
        <v>87</v>
      </c>
      <c r="B60" s="68" t="s">
        <v>88</v>
      </c>
      <c r="C60" s="68"/>
      <c r="D60" s="48">
        <f t="shared" ref="D60:G60" si="29">D61</f>
        <v>2115000</v>
      </c>
      <c r="E60" s="97">
        <f t="shared" si="29"/>
        <v>1733000</v>
      </c>
      <c r="F60" s="97">
        <f t="shared" si="29"/>
        <v>1799000</v>
      </c>
      <c r="G60" s="97">
        <f t="shared" si="29"/>
        <v>1855000</v>
      </c>
      <c r="H60" s="24"/>
    </row>
    <row r="61" spans="1:8" ht="58.9" customHeight="1" x14ac:dyDescent="0.3">
      <c r="A61" s="47" t="s">
        <v>417</v>
      </c>
      <c r="B61" s="68" t="s">
        <v>416</v>
      </c>
      <c r="C61" s="68"/>
      <c r="D61" s="48">
        <v>2115000</v>
      </c>
      <c r="E61" s="93">
        <v>1733000</v>
      </c>
      <c r="F61" s="93">
        <v>1799000</v>
      </c>
      <c r="G61" s="93">
        <v>1855000</v>
      </c>
      <c r="H61" s="24"/>
    </row>
    <row r="62" spans="1:8" ht="35.450000000000003" customHeight="1" x14ac:dyDescent="0.3">
      <c r="A62" s="47" t="s">
        <v>89</v>
      </c>
      <c r="B62" s="68" t="s">
        <v>90</v>
      </c>
      <c r="C62" s="68"/>
      <c r="D62" s="48">
        <f t="shared" ref="D62:G62" si="30">D63</f>
        <v>599000</v>
      </c>
      <c r="E62" s="97">
        <f t="shared" si="30"/>
        <v>666000</v>
      </c>
      <c r="F62" s="97">
        <f t="shared" si="30"/>
        <v>678000</v>
      </c>
      <c r="G62" s="97">
        <f t="shared" si="30"/>
        <v>690000</v>
      </c>
      <c r="H62" s="24"/>
    </row>
    <row r="63" spans="1:8" ht="58.15" customHeight="1" x14ac:dyDescent="0.3">
      <c r="A63" s="47" t="s">
        <v>418</v>
      </c>
      <c r="B63" s="68" t="s">
        <v>419</v>
      </c>
      <c r="C63" s="68"/>
      <c r="D63" s="48">
        <v>599000</v>
      </c>
      <c r="E63" s="93">
        <v>666000</v>
      </c>
      <c r="F63" s="93">
        <v>678000</v>
      </c>
      <c r="G63" s="93">
        <v>690000</v>
      </c>
      <c r="H63" s="24"/>
    </row>
    <row r="64" spans="1:8" ht="33.6" customHeight="1" x14ac:dyDescent="0.3">
      <c r="A64" s="49" t="s">
        <v>91</v>
      </c>
      <c r="B64" s="69" t="s">
        <v>92</v>
      </c>
      <c r="C64" s="69"/>
      <c r="D64" s="45">
        <f t="shared" ref="D64" si="31">D65+D69+D67</f>
        <v>2467000</v>
      </c>
      <c r="E64" s="96">
        <f t="shared" ref="E64:G64" si="32">E65+E69+E67</f>
        <v>3696000</v>
      </c>
      <c r="F64" s="96">
        <f t="shared" si="32"/>
        <v>3086000</v>
      </c>
      <c r="G64" s="96">
        <f t="shared" si="32"/>
        <v>3178000</v>
      </c>
      <c r="H64" s="24"/>
    </row>
    <row r="65" spans="1:8" ht="66" customHeight="1" x14ac:dyDescent="0.3">
      <c r="A65" s="47" t="s">
        <v>93</v>
      </c>
      <c r="B65" s="68" t="s">
        <v>94</v>
      </c>
      <c r="C65" s="68"/>
      <c r="D65" s="48">
        <f t="shared" ref="D65:G65" si="33">D66</f>
        <v>2467000</v>
      </c>
      <c r="E65" s="93">
        <f t="shared" si="33"/>
        <v>3696000</v>
      </c>
      <c r="F65" s="93">
        <f t="shared" si="33"/>
        <v>3086000</v>
      </c>
      <c r="G65" s="93">
        <f t="shared" si="33"/>
        <v>3178000</v>
      </c>
      <c r="H65" s="24"/>
    </row>
    <row r="66" spans="1:8" ht="87" customHeight="1" x14ac:dyDescent="0.3">
      <c r="A66" s="47" t="s">
        <v>95</v>
      </c>
      <c r="B66" s="68" t="s">
        <v>96</v>
      </c>
      <c r="C66" s="68"/>
      <c r="D66" s="48">
        <v>2467000</v>
      </c>
      <c r="E66" s="93">
        <f>2996000+700000</f>
        <v>3696000</v>
      </c>
      <c r="F66" s="93">
        <v>3086000</v>
      </c>
      <c r="G66" s="93">
        <v>3178000</v>
      </c>
      <c r="H66" s="24"/>
    </row>
    <row r="67" spans="1:8" ht="75" hidden="1" x14ac:dyDescent="0.3">
      <c r="A67" s="47" t="s">
        <v>97</v>
      </c>
      <c r="B67" s="68" t="s">
        <v>98</v>
      </c>
      <c r="C67" s="68"/>
      <c r="D67" s="48"/>
      <c r="E67" s="93"/>
      <c r="F67" s="93"/>
      <c r="G67" s="93"/>
      <c r="H67" s="24"/>
    </row>
    <row r="68" spans="1:8" ht="131.25" hidden="1" x14ac:dyDescent="0.3">
      <c r="A68" s="47" t="s">
        <v>99</v>
      </c>
      <c r="B68" s="68" t="s">
        <v>100</v>
      </c>
      <c r="C68" s="68"/>
      <c r="D68" s="48"/>
      <c r="E68" s="93"/>
      <c r="F68" s="93"/>
      <c r="G68" s="93"/>
      <c r="H68" s="24"/>
    </row>
    <row r="69" spans="1:8" ht="56.25" hidden="1" x14ac:dyDescent="0.3">
      <c r="A69" s="47" t="s">
        <v>101</v>
      </c>
      <c r="B69" s="68" t="s">
        <v>102</v>
      </c>
      <c r="C69" s="68"/>
      <c r="D69" s="48">
        <f t="shared" ref="D69:G69" si="34">D70</f>
        <v>0</v>
      </c>
      <c r="E69" s="93">
        <f t="shared" si="34"/>
        <v>0</v>
      </c>
      <c r="F69" s="93">
        <f t="shared" si="34"/>
        <v>0</v>
      </c>
      <c r="G69" s="93">
        <f t="shared" si="34"/>
        <v>0</v>
      </c>
      <c r="H69" s="24"/>
    </row>
    <row r="70" spans="1:8" ht="56.25" hidden="1" x14ac:dyDescent="0.3">
      <c r="A70" s="47" t="s">
        <v>103</v>
      </c>
      <c r="B70" s="68" t="s">
        <v>104</v>
      </c>
      <c r="C70" s="68"/>
      <c r="D70" s="48"/>
      <c r="E70" s="93"/>
      <c r="F70" s="93"/>
      <c r="G70" s="93"/>
      <c r="H70" s="24"/>
    </row>
    <row r="71" spans="1:8" ht="112.5" hidden="1" x14ac:dyDescent="0.3">
      <c r="A71" s="47" t="s">
        <v>105</v>
      </c>
      <c r="B71" s="70" t="s">
        <v>106</v>
      </c>
      <c r="C71" s="70"/>
      <c r="D71" s="48"/>
      <c r="E71" s="93"/>
      <c r="F71" s="93"/>
      <c r="G71" s="93"/>
      <c r="H71" s="24"/>
    </row>
    <row r="72" spans="1:8" ht="150" hidden="1" x14ac:dyDescent="0.3">
      <c r="A72" s="47" t="s">
        <v>107</v>
      </c>
      <c r="B72" s="68" t="s">
        <v>108</v>
      </c>
      <c r="C72" s="68"/>
      <c r="D72" s="48"/>
      <c r="E72" s="93"/>
      <c r="F72" s="93"/>
      <c r="G72" s="93"/>
      <c r="H72" s="24"/>
    </row>
    <row r="73" spans="1:8" ht="75" x14ac:dyDescent="0.3">
      <c r="A73" s="49" t="s">
        <v>109</v>
      </c>
      <c r="B73" s="69" t="s">
        <v>110</v>
      </c>
      <c r="C73" s="69"/>
      <c r="D73" s="45">
        <f t="shared" ref="D73" si="35">D74+D83</f>
        <v>11700000</v>
      </c>
      <c r="E73" s="92">
        <f t="shared" ref="E73:G73" si="36">E74+E83</f>
        <v>20826700</v>
      </c>
      <c r="F73" s="92">
        <f t="shared" si="36"/>
        <v>12260600</v>
      </c>
      <c r="G73" s="92">
        <f t="shared" si="36"/>
        <v>12261800</v>
      </c>
      <c r="H73" s="24"/>
    </row>
    <row r="74" spans="1:8" ht="142.15" customHeight="1" x14ac:dyDescent="0.3">
      <c r="A74" s="47" t="s">
        <v>111</v>
      </c>
      <c r="B74" s="68" t="s">
        <v>112</v>
      </c>
      <c r="C74" s="68"/>
      <c r="D74" s="48">
        <f t="shared" ref="D74" si="37">D75+D81</f>
        <v>10200000</v>
      </c>
      <c r="E74" s="93">
        <f>E75+E81+E77+E79</f>
        <v>14826700</v>
      </c>
      <c r="F74" s="93">
        <f t="shared" ref="F74:G74" si="38">F75+F81+F77+F79</f>
        <v>9260600</v>
      </c>
      <c r="G74" s="93">
        <f t="shared" si="38"/>
        <v>9261800</v>
      </c>
      <c r="H74" s="24"/>
    </row>
    <row r="75" spans="1:8" ht="113.45" customHeight="1" x14ac:dyDescent="0.3">
      <c r="A75" s="47" t="s">
        <v>113</v>
      </c>
      <c r="B75" s="68" t="s">
        <v>114</v>
      </c>
      <c r="C75" s="68"/>
      <c r="D75" s="48">
        <f t="shared" ref="D75:G77" si="39">D76</f>
        <v>8000000</v>
      </c>
      <c r="E75" s="93">
        <f t="shared" si="39"/>
        <v>7250000</v>
      </c>
      <c r="F75" s="93">
        <f t="shared" si="39"/>
        <v>7000000</v>
      </c>
      <c r="G75" s="93">
        <f t="shared" si="39"/>
        <v>7000000</v>
      </c>
      <c r="H75" s="24"/>
    </row>
    <row r="76" spans="1:8" ht="129" customHeight="1" x14ac:dyDescent="0.3">
      <c r="A76" s="71" t="s">
        <v>420</v>
      </c>
      <c r="B76" s="68" t="s">
        <v>421</v>
      </c>
      <c r="C76" s="68"/>
      <c r="D76" s="48">
        <v>8000000</v>
      </c>
      <c r="E76" s="93">
        <f>9410000-2160000</f>
        <v>7250000</v>
      </c>
      <c r="F76" s="93">
        <v>7000000</v>
      </c>
      <c r="G76" s="93">
        <v>7000000</v>
      </c>
      <c r="H76" s="25"/>
    </row>
    <row r="77" spans="1:8" ht="144.6" customHeight="1" x14ac:dyDescent="0.3">
      <c r="A77" s="72" t="s">
        <v>536</v>
      </c>
      <c r="B77" s="115" t="s">
        <v>537</v>
      </c>
      <c r="C77" s="68"/>
      <c r="D77" s="48"/>
      <c r="E77" s="93">
        <f t="shared" si="39"/>
        <v>61700</v>
      </c>
      <c r="F77" s="93">
        <f t="shared" si="39"/>
        <v>60600</v>
      </c>
      <c r="G77" s="93">
        <f t="shared" si="39"/>
        <v>61800</v>
      </c>
      <c r="H77" s="25"/>
    </row>
    <row r="78" spans="1:8" ht="119.25" customHeight="1" x14ac:dyDescent="0.3">
      <c r="A78" s="72" t="s">
        <v>538</v>
      </c>
      <c r="B78" s="102" t="s">
        <v>539</v>
      </c>
      <c r="C78" s="68"/>
      <c r="D78" s="48"/>
      <c r="E78" s="93">
        <f>59400+2300</f>
        <v>61700</v>
      </c>
      <c r="F78" s="93">
        <v>60600</v>
      </c>
      <c r="G78" s="93">
        <v>61800</v>
      </c>
      <c r="H78" s="25"/>
    </row>
    <row r="79" spans="1:8" ht="156.6" customHeight="1" x14ac:dyDescent="0.3">
      <c r="A79" s="72" t="s">
        <v>574</v>
      </c>
      <c r="B79" s="102" t="s">
        <v>577</v>
      </c>
      <c r="C79" s="68"/>
      <c r="D79" s="48"/>
      <c r="E79" s="93">
        <f>E80</f>
        <v>15000</v>
      </c>
      <c r="F79" s="93"/>
      <c r="G79" s="93"/>
      <c r="H79" s="25"/>
    </row>
    <row r="80" spans="1:8" ht="300" customHeight="1" x14ac:dyDescent="0.3">
      <c r="A80" s="72" t="s">
        <v>575</v>
      </c>
      <c r="B80" s="102" t="s">
        <v>576</v>
      </c>
      <c r="C80" s="68"/>
      <c r="D80" s="48"/>
      <c r="E80" s="93">
        <v>15000</v>
      </c>
      <c r="F80" s="93"/>
      <c r="G80" s="93"/>
      <c r="H80" s="25"/>
    </row>
    <row r="81" spans="1:8" ht="82.5" customHeight="1" x14ac:dyDescent="0.3">
      <c r="A81" s="47" t="s">
        <v>115</v>
      </c>
      <c r="B81" s="68" t="s">
        <v>116</v>
      </c>
      <c r="C81" s="68"/>
      <c r="D81" s="48">
        <f t="shared" ref="D81:G81" si="40">D82</f>
        <v>2200000</v>
      </c>
      <c r="E81" s="93">
        <f t="shared" si="40"/>
        <v>7500000</v>
      </c>
      <c r="F81" s="93">
        <f t="shared" si="40"/>
        <v>2200000</v>
      </c>
      <c r="G81" s="93">
        <f t="shared" si="40"/>
        <v>2200000</v>
      </c>
      <c r="H81" s="24"/>
    </row>
    <row r="82" spans="1:8" ht="63" customHeight="1" x14ac:dyDescent="0.3">
      <c r="A82" s="71" t="s">
        <v>422</v>
      </c>
      <c r="B82" s="103" t="s">
        <v>423</v>
      </c>
      <c r="C82" s="68"/>
      <c r="D82" s="48">
        <v>2200000</v>
      </c>
      <c r="E82" s="93">
        <f>8300000-800000</f>
        <v>7500000</v>
      </c>
      <c r="F82" s="93">
        <v>2200000</v>
      </c>
      <c r="G82" s="93">
        <v>2200000</v>
      </c>
      <c r="H82" s="24"/>
    </row>
    <row r="83" spans="1:8" ht="138.75" customHeight="1" x14ac:dyDescent="0.3">
      <c r="A83" s="47" t="s">
        <v>117</v>
      </c>
      <c r="B83" s="68" t="s">
        <v>118</v>
      </c>
      <c r="C83" s="68"/>
      <c r="D83" s="48">
        <f t="shared" ref="D83:G84" si="41">D84</f>
        <v>1500000</v>
      </c>
      <c r="E83" s="93">
        <f t="shared" si="41"/>
        <v>6000000</v>
      </c>
      <c r="F83" s="93">
        <f t="shared" si="41"/>
        <v>3000000</v>
      </c>
      <c r="G83" s="93">
        <f t="shared" si="41"/>
        <v>3000000</v>
      </c>
      <c r="H83" s="24"/>
    </row>
    <row r="84" spans="1:8" ht="130.15" customHeight="1" x14ac:dyDescent="0.3">
      <c r="A84" s="47" t="s">
        <v>119</v>
      </c>
      <c r="B84" s="68" t="s">
        <v>120</v>
      </c>
      <c r="C84" s="68"/>
      <c r="D84" s="48">
        <f t="shared" si="41"/>
        <v>1500000</v>
      </c>
      <c r="E84" s="93">
        <f t="shared" si="41"/>
        <v>6000000</v>
      </c>
      <c r="F84" s="93">
        <f t="shared" si="41"/>
        <v>3000000</v>
      </c>
      <c r="G84" s="93">
        <f t="shared" si="41"/>
        <v>3000000</v>
      </c>
      <c r="H84" s="24"/>
    </row>
    <row r="85" spans="1:8" ht="133.9" customHeight="1" x14ac:dyDescent="0.3">
      <c r="A85" s="47" t="s">
        <v>424</v>
      </c>
      <c r="B85" s="68" t="s">
        <v>425</v>
      </c>
      <c r="C85" s="68"/>
      <c r="D85" s="48">
        <v>1500000</v>
      </c>
      <c r="E85" s="93">
        <f>4500000+1500000</f>
        <v>6000000</v>
      </c>
      <c r="F85" s="93">
        <v>3000000</v>
      </c>
      <c r="G85" s="93">
        <v>3000000</v>
      </c>
      <c r="H85" s="24"/>
    </row>
    <row r="86" spans="1:8" ht="43.15" customHeight="1" x14ac:dyDescent="0.3">
      <c r="A86" s="49" t="s">
        <v>121</v>
      </c>
      <c r="B86" s="69" t="s">
        <v>122</v>
      </c>
      <c r="C86" s="69"/>
      <c r="D86" s="45">
        <f t="shared" ref="D86:G86" si="42">D87</f>
        <v>270400</v>
      </c>
      <c r="E86" s="92">
        <f t="shared" si="42"/>
        <v>336230</v>
      </c>
      <c r="F86" s="92">
        <f t="shared" si="42"/>
        <v>210900</v>
      </c>
      <c r="G86" s="92">
        <f t="shared" si="42"/>
        <v>219340</v>
      </c>
      <c r="H86" s="24"/>
    </row>
    <row r="87" spans="1:8" ht="48" customHeight="1" x14ac:dyDescent="0.3">
      <c r="A87" s="47" t="s">
        <v>123</v>
      </c>
      <c r="B87" s="68" t="s">
        <v>124</v>
      </c>
      <c r="C87" s="68"/>
      <c r="D87" s="48">
        <f t="shared" ref="D87" si="43">D88+D89+D90+D91</f>
        <v>270400</v>
      </c>
      <c r="E87" s="93">
        <f t="shared" ref="E87:G87" si="44">E88+E89+E90+E91</f>
        <v>336230</v>
      </c>
      <c r="F87" s="93">
        <f t="shared" si="44"/>
        <v>210900</v>
      </c>
      <c r="G87" s="93">
        <f t="shared" si="44"/>
        <v>219340</v>
      </c>
      <c r="H87" s="24"/>
    </row>
    <row r="88" spans="1:8" ht="43.9" customHeight="1" x14ac:dyDescent="0.3">
      <c r="A88" s="47" t="s">
        <v>125</v>
      </c>
      <c r="B88" s="68" t="s">
        <v>126</v>
      </c>
      <c r="C88" s="68"/>
      <c r="D88" s="48">
        <f>162200+6300</f>
        <v>168500</v>
      </c>
      <c r="E88" s="93">
        <v>119320</v>
      </c>
      <c r="F88" s="93">
        <v>122800</v>
      </c>
      <c r="G88" s="93">
        <v>127710</v>
      </c>
      <c r="H88" s="24"/>
    </row>
    <row r="89" spans="1:8" ht="20.45" hidden="1" customHeight="1" x14ac:dyDescent="0.3">
      <c r="A89" s="47" t="s">
        <v>127</v>
      </c>
      <c r="B89" s="68" t="s">
        <v>128</v>
      </c>
      <c r="C89" s="68"/>
      <c r="D89" s="48"/>
      <c r="E89" s="93"/>
      <c r="F89" s="93"/>
      <c r="G89" s="93"/>
      <c r="H89" s="24"/>
    </row>
    <row r="90" spans="1:8" ht="45" customHeight="1" x14ac:dyDescent="0.3">
      <c r="A90" s="47" t="s">
        <v>129</v>
      </c>
      <c r="B90" s="68" t="s">
        <v>130</v>
      </c>
      <c r="C90" s="68"/>
      <c r="D90" s="48">
        <f>10300-10300</f>
        <v>0</v>
      </c>
      <c r="E90" s="93">
        <v>15950</v>
      </c>
      <c r="F90" s="93">
        <v>18910</v>
      </c>
      <c r="G90" s="93">
        <v>19670</v>
      </c>
      <c r="H90" s="24"/>
    </row>
    <row r="91" spans="1:8" ht="45.75" customHeight="1" x14ac:dyDescent="0.3">
      <c r="A91" s="47" t="s">
        <v>131</v>
      </c>
      <c r="B91" s="68" t="s">
        <v>132</v>
      </c>
      <c r="C91" s="68"/>
      <c r="D91" s="48">
        <f t="shared" ref="D91" si="45">D92+D93</f>
        <v>101900</v>
      </c>
      <c r="E91" s="93">
        <f t="shared" ref="E91:G91" si="46">E92+E93</f>
        <v>200960</v>
      </c>
      <c r="F91" s="93">
        <f t="shared" si="46"/>
        <v>69190</v>
      </c>
      <c r="G91" s="93">
        <f t="shared" si="46"/>
        <v>71960</v>
      </c>
      <c r="H91" s="24"/>
    </row>
    <row r="92" spans="1:8" ht="30" customHeight="1" x14ac:dyDescent="0.3">
      <c r="A92" s="47" t="s">
        <v>133</v>
      </c>
      <c r="B92" s="68" t="s">
        <v>134</v>
      </c>
      <c r="C92" s="68"/>
      <c r="D92" s="48">
        <f>26900+75000</f>
        <v>101900</v>
      </c>
      <c r="E92" s="93">
        <v>131670</v>
      </c>
      <c r="F92" s="93">
        <v>11320</v>
      </c>
      <c r="G92" s="93">
        <v>11770</v>
      </c>
      <c r="H92" s="24"/>
    </row>
    <row r="93" spans="1:8" ht="45.75" customHeight="1" x14ac:dyDescent="0.3">
      <c r="A93" s="47" t="s">
        <v>135</v>
      </c>
      <c r="B93" s="68" t="s">
        <v>136</v>
      </c>
      <c r="C93" s="68"/>
      <c r="D93" s="48">
        <f>70000-70000</f>
        <v>0</v>
      </c>
      <c r="E93" s="93">
        <v>69290</v>
      </c>
      <c r="F93" s="93">
        <v>57870</v>
      </c>
      <c r="G93" s="93">
        <v>60190</v>
      </c>
      <c r="H93" s="24"/>
    </row>
    <row r="94" spans="1:8" ht="55.9" customHeight="1" x14ac:dyDescent="0.3">
      <c r="A94" s="49" t="s">
        <v>137</v>
      </c>
      <c r="B94" s="69" t="s">
        <v>542</v>
      </c>
      <c r="C94" s="69"/>
      <c r="D94" s="45">
        <f t="shared" ref="D94" si="47">D95+D98</f>
        <v>3845191.44</v>
      </c>
      <c r="E94" s="92">
        <f t="shared" ref="E94:G94" si="48">E95+E98</f>
        <v>4001444</v>
      </c>
      <c r="F94" s="92">
        <f t="shared" si="48"/>
        <v>3159200</v>
      </c>
      <c r="G94" s="92">
        <f t="shared" si="48"/>
        <v>3290900</v>
      </c>
      <c r="H94" s="24"/>
    </row>
    <row r="95" spans="1:8" ht="24.75" customHeight="1" x14ac:dyDescent="0.3">
      <c r="A95" s="47" t="s">
        <v>138</v>
      </c>
      <c r="B95" s="68" t="s">
        <v>139</v>
      </c>
      <c r="C95" s="68"/>
      <c r="D95" s="48">
        <f t="shared" ref="D95:G96" si="49">D96</f>
        <v>3834600.44</v>
      </c>
      <c r="E95" s="93">
        <f t="shared" si="49"/>
        <v>3159500</v>
      </c>
      <c r="F95" s="93">
        <f t="shared" si="49"/>
        <v>3159200</v>
      </c>
      <c r="G95" s="93">
        <f t="shared" si="49"/>
        <v>3290900</v>
      </c>
      <c r="H95" s="24"/>
    </row>
    <row r="96" spans="1:8" ht="25.15" customHeight="1" x14ac:dyDescent="0.3">
      <c r="A96" s="47" t="s">
        <v>140</v>
      </c>
      <c r="B96" s="68" t="s">
        <v>141</v>
      </c>
      <c r="C96" s="68"/>
      <c r="D96" s="48">
        <f t="shared" si="49"/>
        <v>3834600.44</v>
      </c>
      <c r="E96" s="93">
        <f t="shared" si="49"/>
        <v>3159500</v>
      </c>
      <c r="F96" s="93">
        <f t="shared" si="49"/>
        <v>3159200</v>
      </c>
      <c r="G96" s="93">
        <f t="shared" si="49"/>
        <v>3290900</v>
      </c>
      <c r="H96" s="24"/>
    </row>
    <row r="97" spans="1:8" ht="56.45" customHeight="1" x14ac:dyDescent="0.3">
      <c r="A97" s="47" t="s">
        <v>426</v>
      </c>
      <c r="B97" s="68" t="s">
        <v>436</v>
      </c>
      <c r="C97" s="68"/>
      <c r="D97" s="48">
        <v>3834600.44</v>
      </c>
      <c r="E97" s="93">
        <v>3159500</v>
      </c>
      <c r="F97" s="93">
        <v>3159200</v>
      </c>
      <c r="G97" s="93">
        <v>3290900</v>
      </c>
      <c r="H97" s="26"/>
    </row>
    <row r="98" spans="1:8" ht="38.450000000000003" customHeight="1" x14ac:dyDescent="0.3">
      <c r="A98" s="47" t="s">
        <v>142</v>
      </c>
      <c r="B98" s="68" t="s">
        <v>143</v>
      </c>
      <c r="C98" s="68"/>
      <c r="D98" s="48">
        <f t="shared" ref="D98" si="50">D99+D101</f>
        <v>10591</v>
      </c>
      <c r="E98" s="93">
        <f t="shared" ref="E98:G98" si="51">E99+E101</f>
        <v>841944</v>
      </c>
      <c r="F98" s="93">
        <f t="shared" si="51"/>
        <v>0</v>
      </c>
      <c r="G98" s="93">
        <f t="shared" si="51"/>
        <v>0</v>
      </c>
      <c r="H98" s="24"/>
    </row>
    <row r="99" spans="1:8" ht="71.45" customHeight="1" x14ac:dyDescent="0.3">
      <c r="A99" s="47" t="s">
        <v>144</v>
      </c>
      <c r="B99" s="68" t="s">
        <v>145</v>
      </c>
      <c r="C99" s="68"/>
      <c r="D99" s="48">
        <f>D100</f>
        <v>10591</v>
      </c>
      <c r="E99" s="93">
        <f>E100</f>
        <v>1200</v>
      </c>
      <c r="F99" s="93"/>
      <c r="G99" s="93"/>
      <c r="H99" s="24"/>
    </row>
    <row r="100" spans="1:8" ht="70.150000000000006" customHeight="1" x14ac:dyDescent="0.3">
      <c r="A100" s="47" t="s">
        <v>531</v>
      </c>
      <c r="B100" s="68" t="s">
        <v>530</v>
      </c>
      <c r="C100" s="68"/>
      <c r="D100" s="48">
        <v>10591</v>
      </c>
      <c r="E100" s="93">
        <v>1200</v>
      </c>
      <c r="F100" s="93"/>
      <c r="G100" s="93"/>
      <c r="H100" s="24"/>
    </row>
    <row r="101" spans="1:8" ht="37.15" customHeight="1" x14ac:dyDescent="0.3">
      <c r="A101" s="108" t="s">
        <v>146</v>
      </c>
      <c r="B101" s="116" t="s">
        <v>147</v>
      </c>
      <c r="C101" s="68"/>
      <c r="D101" s="48">
        <f t="shared" ref="D101:G101" si="52">D102</f>
        <v>0</v>
      </c>
      <c r="E101" s="97">
        <f t="shared" si="52"/>
        <v>840744</v>
      </c>
      <c r="F101" s="97">
        <f t="shared" si="52"/>
        <v>0</v>
      </c>
      <c r="G101" s="97">
        <f t="shared" si="52"/>
        <v>0</v>
      </c>
      <c r="H101" s="24"/>
    </row>
    <row r="102" spans="1:8" ht="43.9" customHeight="1" x14ac:dyDescent="0.3">
      <c r="A102" s="47" t="s">
        <v>427</v>
      </c>
      <c r="B102" s="68" t="s">
        <v>428</v>
      </c>
      <c r="C102" s="68"/>
      <c r="D102" s="48"/>
      <c r="E102" s="97">
        <f>363096+477648</f>
        <v>840744</v>
      </c>
      <c r="F102" s="97"/>
      <c r="G102" s="97"/>
      <c r="H102" s="24"/>
    </row>
    <row r="103" spans="1:8" ht="45.75" customHeight="1" x14ac:dyDescent="0.3">
      <c r="A103" s="49" t="s">
        <v>148</v>
      </c>
      <c r="B103" s="69" t="s">
        <v>149</v>
      </c>
      <c r="C103" s="69"/>
      <c r="D103" s="45">
        <f t="shared" ref="D103" si="53">D104+D112</f>
        <v>400000</v>
      </c>
      <c r="E103" s="96">
        <f t="shared" ref="E103:G103" si="54">E104+E112</f>
        <v>2773100</v>
      </c>
      <c r="F103" s="96">
        <f t="shared" si="54"/>
        <v>300000</v>
      </c>
      <c r="G103" s="96">
        <f t="shared" si="54"/>
        <v>300000</v>
      </c>
      <c r="H103" s="24"/>
    </row>
    <row r="104" spans="1:8" ht="138" customHeight="1" x14ac:dyDescent="0.3">
      <c r="A104" s="73" t="s">
        <v>150</v>
      </c>
      <c r="B104" s="68" t="s">
        <v>543</v>
      </c>
      <c r="C104" s="68"/>
      <c r="D104" s="45">
        <f t="shared" ref="D104" si="55">D107+D111</f>
        <v>200000</v>
      </c>
      <c r="E104" s="92">
        <f>E107+E111</f>
        <v>2512400</v>
      </c>
      <c r="F104" s="92">
        <f t="shared" ref="F104:G104" si="56">F107+F111</f>
        <v>250000</v>
      </c>
      <c r="G104" s="92">
        <f t="shared" si="56"/>
        <v>250000</v>
      </c>
      <c r="H104" s="24"/>
    </row>
    <row r="105" spans="1:8" ht="93.75" hidden="1" customHeight="1" x14ac:dyDescent="0.3">
      <c r="A105" s="73" t="s">
        <v>544</v>
      </c>
      <c r="B105" s="68" t="s">
        <v>545</v>
      </c>
      <c r="C105" s="68"/>
      <c r="D105" s="48"/>
      <c r="E105" s="93"/>
      <c r="F105" s="93"/>
      <c r="G105" s="93"/>
      <c r="H105" s="24"/>
    </row>
    <row r="106" spans="1:8" ht="10.5" hidden="1" customHeight="1" x14ac:dyDescent="0.3">
      <c r="A106" s="73" t="s">
        <v>558</v>
      </c>
      <c r="B106" s="68" t="s">
        <v>546</v>
      </c>
      <c r="C106" s="68"/>
      <c r="D106" s="48"/>
      <c r="E106" s="93"/>
      <c r="F106" s="93"/>
      <c r="G106" s="93"/>
      <c r="H106" s="24"/>
    </row>
    <row r="107" spans="1:8" ht="154.5" customHeight="1" x14ac:dyDescent="0.3">
      <c r="A107" s="73" t="s">
        <v>429</v>
      </c>
      <c r="B107" s="68" t="s">
        <v>522</v>
      </c>
      <c r="C107" s="68"/>
      <c r="D107" s="48">
        <v>200000</v>
      </c>
      <c r="E107" s="93">
        <f>3543000-1030600</f>
        <v>2512400</v>
      </c>
      <c r="F107" s="93">
        <v>250000</v>
      </c>
      <c r="G107" s="93">
        <v>250000</v>
      </c>
      <c r="H107" s="24"/>
    </row>
    <row r="108" spans="1:8" ht="53.25" hidden="1" customHeight="1" x14ac:dyDescent="0.3">
      <c r="A108" s="73" t="s">
        <v>151</v>
      </c>
      <c r="B108" s="68" t="s">
        <v>152</v>
      </c>
      <c r="C108" s="68"/>
      <c r="D108" s="48"/>
      <c r="E108" s="93"/>
      <c r="F108" s="93"/>
      <c r="G108" s="93"/>
      <c r="H108" s="24"/>
    </row>
    <row r="109" spans="1:8" ht="90.75" hidden="1" customHeight="1" x14ac:dyDescent="0.3">
      <c r="A109" s="73" t="s">
        <v>153</v>
      </c>
      <c r="B109" s="68" t="s">
        <v>154</v>
      </c>
      <c r="C109" s="68"/>
      <c r="D109" s="48"/>
      <c r="E109" s="93"/>
      <c r="F109" s="93"/>
      <c r="G109" s="93"/>
      <c r="H109" s="24"/>
    </row>
    <row r="110" spans="1:8" ht="81.75" hidden="1" customHeight="1" x14ac:dyDescent="0.3">
      <c r="A110" s="73" t="s">
        <v>155</v>
      </c>
      <c r="B110" s="68" t="s">
        <v>156</v>
      </c>
      <c r="C110" s="68"/>
      <c r="D110" s="48"/>
      <c r="E110" s="93"/>
      <c r="F110" s="93"/>
      <c r="G110" s="93"/>
      <c r="H110" s="24"/>
    </row>
    <row r="111" spans="1:8" ht="168.75" hidden="1" x14ac:dyDescent="0.3">
      <c r="A111" s="73" t="s">
        <v>157</v>
      </c>
      <c r="B111" s="68" t="s">
        <v>158</v>
      </c>
      <c r="C111" s="68"/>
      <c r="D111" s="48"/>
      <c r="E111" s="93"/>
      <c r="F111" s="93"/>
      <c r="G111" s="93"/>
      <c r="H111" s="24"/>
    </row>
    <row r="112" spans="1:8" ht="61.5" customHeight="1" x14ac:dyDescent="0.3">
      <c r="A112" s="73" t="s">
        <v>159</v>
      </c>
      <c r="B112" s="68" t="s">
        <v>160</v>
      </c>
      <c r="C112" s="68"/>
      <c r="D112" s="45">
        <f t="shared" ref="D112" si="57">D113+D115</f>
        <v>200000</v>
      </c>
      <c r="E112" s="92">
        <f t="shared" ref="E112:G112" si="58">E113+E115</f>
        <v>260700</v>
      </c>
      <c r="F112" s="92">
        <f t="shared" si="58"/>
        <v>50000</v>
      </c>
      <c r="G112" s="92">
        <f t="shared" si="58"/>
        <v>50000</v>
      </c>
      <c r="H112" s="24"/>
    </row>
    <row r="113" spans="1:8" ht="61.9" customHeight="1" x14ac:dyDescent="0.3">
      <c r="A113" s="73" t="s">
        <v>161</v>
      </c>
      <c r="B113" s="68" t="s">
        <v>162</v>
      </c>
      <c r="C113" s="68"/>
      <c r="D113" s="48">
        <f t="shared" ref="D113:G113" si="59">D114</f>
        <v>200000</v>
      </c>
      <c r="E113" s="93">
        <f t="shared" si="59"/>
        <v>260700</v>
      </c>
      <c r="F113" s="93">
        <f t="shared" si="59"/>
        <v>50000</v>
      </c>
      <c r="G113" s="93">
        <f t="shared" si="59"/>
        <v>50000</v>
      </c>
      <c r="H113" s="24"/>
    </row>
    <row r="114" spans="1:8" ht="85.15" customHeight="1" x14ac:dyDescent="0.3">
      <c r="A114" s="73" t="s">
        <v>504</v>
      </c>
      <c r="B114" s="68" t="s">
        <v>430</v>
      </c>
      <c r="C114" s="68"/>
      <c r="D114" s="48">
        <v>200000</v>
      </c>
      <c r="E114" s="93">
        <f>191300+69400</f>
        <v>260700</v>
      </c>
      <c r="F114" s="93">
        <v>50000</v>
      </c>
      <c r="G114" s="93">
        <v>50000</v>
      </c>
      <c r="H114" s="24"/>
    </row>
    <row r="115" spans="1:8" ht="50.25" hidden="1" customHeight="1" x14ac:dyDescent="0.3">
      <c r="A115" s="73" t="s">
        <v>163</v>
      </c>
      <c r="B115" s="68" t="s">
        <v>164</v>
      </c>
      <c r="C115" s="68"/>
      <c r="D115" s="48"/>
      <c r="E115" s="97"/>
      <c r="F115" s="97"/>
      <c r="G115" s="97"/>
      <c r="H115" s="24"/>
    </row>
    <row r="116" spans="1:8" ht="20.45" hidden="1" customHeight="1" x14ac:dyDescent="0.3">
      <c r="A116" s="73" t="s">
        <v>165</v>
      </c>
      <c r="B116" s="68" t="s">
        <v>166</v>
      </c>
      <c r="C116" s="68"/>
      <c r="D116" s="48"/>
      <c r="E116" s="97"/>
      <c r="F116" s="97"/>
      <c r="G116" s="97"/>
      <c r="H116" s="24"/>
    </row>
    <row r="117" spans="1:8" ht="37.9" customHeight="1" x14ac:dyDescent="0.3">
      <c r="A117" s="63" t="s">
        <v>167</v>
      </c>
      <c r="B117" s="114" t="s">
        <v>168</v>
      </c>
      <c r="C117" s="114"/>
      <c r="D117" s="55">
        <f t="shared" ref="D117" si="60">D118+D168+D170+D179+D180+D193</f>
        <v>334254.27</v>
      </c>
      <c r="E117" s="96">
        <f t="shared" ref="E117:G117" si="61">E118+E168+E170+E179+E180+E193</f>
        <v>7655526.1099999994</v>
      </c>
      <c r="F117" s="96">
        <f t="shared" si="61"/>
        <v>60500</v>
      </c>
      <c r="G117" s="96">
        <f t="shared" si="61"/>
        <v>60500</v>
      </c>
      <c r="H117" s="24"/>
    </row>
    <row r="118" spans="1:8" ht="68.25" customHeight="1" x14ac:dyDescent="0.3">
      <c r="A118" s="47" t="s">
        <v>169</v>
      </c>
      <c r="B118" s="68" t="s">
        <v>170</v>
      </c>
      <c r="C118" s="68"/>
      <c r="D118" s="48">
        <f t="shared" ref="D118" si="62">D119+D122+D125+D128+D131+D134+D137+D140+D142+D145+D148+D152+D154+D157+D160+D163+D166</f>
        <v>122322.08</v>
      </c>
      <c r="E118" s="93">
        <f t="shared" ref="E118:G118" si="63">E119+E122+E125+E128+E131+E134+E137+E140+E142+E145+E148+E152+E154+E157+E160+E163+E166</f>
        <v>1075600</v>
      </c>
      <c r="F118" s="93">
        <f t="shared" si="63"/>
        <v>16000</v>
      </c>
      <c r="G118" s="93">
        <f t="shared" si="63"/>
        <v>16000</v>
      </c>
      <c r="H118" s="24"/>
    </row>
    <row r="119" spans="1:8" ht="102.75" customHeight="1" x14ac:dyDescent="0.3">
      <c r="A119" s="47" t="s">
        <v>171</v>
      </c>
      <c r="B119" s="68" t="s">
        <v>172</v>
      </c>
      <c r="C119" s="68"/>
      <c r="D119" s="48">
        <f t="shared" ref="D119" si="64">D120+D121</f>
        <v>4450</v>
      </c>
      <c r="E119" s="93">
        <f t="shared" ref="E119:G119" si="65">E120+E121</f>
        <v>5500</v>
      </c>
      <c r="F119" s="93">
        <f t="shared" si="65"/>
        <v>4000</v>
      </c>
      <c r="G119" s="93">
        <f t="shared" si="65"/>
        <v>4000</v>
      </c>
      <c r="H119" s="24"/>
    </row>
    <row r="120" spans="1:8" ht="140.25" customHeight="1" x14ac:dyDescent="0.3">
      <c r="A120" s="47" t="s">
        <v>173</v>
      </c>
      <c r="B120" s="68" t="s">
        <v>174</v>
      </c>
      <c r="C120" s="68"/>
      <c r="D120" s="48">
        <v>4450</v>
      </c>
      <c r="E120" s="93">
        <f>4000+1500</f>
        <v>5500</v>
      </c>
      <c r="F120" s="93">
        <v>4000</v>
      </c>
      <c r="G120" s="93">
        <v>4000</v>
      </c>
      <c r="H120" s="24"/>
    </row>
    <row r="121" spans="1:8" ht="75" hidden="1" customHeight="1" x14ac:dyDescent="0.3">
      <c r="A121" s="47" t="s">
        <v>175</v>
      </c>
      <c r="B121" s="68" t="s">
        <v>176</v>
      </c>
      <c r="C121" s="68"/>
      <c r="D121" s="48"/>
      <c r="E121" s="93"/>
      <c r="F121" s="93"/>
      <c r="G121" s="93"/>
      <c r="H121" s="24"/>
    </row>
    <row r="122" spans="1:8" ht="131.25" x14ac:dyDescent="0.3">
      <c r="A122" s="47" t="s">
        <v>177</v>
      </c>
      <c r="B122" s="68" t="s">
        <v>178</v>
      </c>
      <c r="C122" s="68"/>
      <c r="D122" s="48">
        <f t="shared" ref="D122" si="66">D123+D124</f>
        <v>5175.29</v>
      </c>
      <c r="E122" s="93">
        <f t="shared" ref="E122:G122" si="67">E123+E124</f>
        <v>47750</v>
      </c>
      <c r="F122" s="93">
        <f t="shared" si="67"/>
        <v>2000</v>
      </c>
      <c r="G122" s="93">
        <f t="shared" si="67"/>
        <v>2000</v>
      </c>
      <c r="H122" s="24"/>
    </row>
    <row r="123" spans="1:8" ht="168.75" x14ac:dyDescent="0.3">
      <c r="A123" s="47" t="s">
        <v>179</v>
      </c>
      <c r="B123" s="68" t="s">
        <v>180</v>
      </c>
      <c r="C123" s="68"/>
      <c r="D123" s="48">
        <v>5175.29</v>
      </c>
      <c r="E123" s="93">
        <f>18500+29250</f>
        <v>47750</v>
      </c>
      <c r="F123" s="93">
        <v>2000</v>
      </c>
      <c r="G123" s="93">
        <v>2000</v>
      </c>
      <c r="H123" s="24"/>
    </row>
    <row r="124" spans="1:8" ht="87" hidden="1" customHeight="1" x14ac:dyDescent="0.3">
      <c r="A124" s="47" t="s">
        <v>181</v>
      </c>
      <c r="B124" s="68" t="s">
        <v>182</v>
      </c>
      <c r="C124" s="68"/>
      <c r="D124" s="48"/>
      <c r="E124" s="93"/>
      <c r="F124" s="93"/>
      <c r="G124" s="93"/>
      <c r="H124" s="24"/>
    </row>
    <row r="125" spans="1:8" ht="82.9" customHeight="1" x14ac:dyDescent="0.3">
      <c r="A125" s="47" t="s">
        <v>183</v>
      </c>
      <c r="B125" s="68" t="s">
        <v>184</v>
      </c>
      <c r="C125" s="68"/>
      <c r="D125" s="48">
        <f t="shared" ref="D125" si="68">D126+D127</f>
        <v>23003.29</v>
      </c>
      <c r="E125" s="93">
        <f t="shared" ref="E125:G125" si="69">E126+E127</f>
        <v>6000</v>
      </c>
      <c r="F125" s="93">
        <f t="shared" si="69"/>
        <v>0</v>
      </c>
      <c r="G125" s="93">
        <f t="shared" si="69"/>
        <v>0</v>
      </c>
      <c r="H125" s="24"/>
    </row>
    <row r="126" spans="1:8" ht="123" customHeight="1" x14ac:dyDescent="0.3">
      <c r="A126" s="47" t="s">
        <v>185</v>
      </c>
      <c r="B126" s="68" t="s">
        <v>186</v>
      </c>
      <c r="C126" s="68"/>
      <c r="D126" s="48">
        <v>23003.29</v>
      </c>
      <c r="E126" s="93">
        <v>6000</v>
      </c>
      <c r="F126" s="93"/>
      <c r="G126" s="93"/>
      <c r="H126" s="24"/>
    </row>
    <row r="127" spans="1:8" ht="70.5" hidden="1" customHeight="1" x14ac:dyDescent="0.3">
      <c r="A127" s="47" t="s">
        <v>187</v>
      </c>
      <c r="B127" s="68" t="s">
        <v>188</v>
      </c>
      <c r="C127" s="68"/>
      <c r="D127" s="48"/>
      <c r="E127" s="93"/>
      <c r="F127" s="93"/>
      <c r="G127" s="93"/>
      <c r="H127" s="24"/>
    </row>
    <row r="128" spans="1:8" ht="69" hidden="1" customHeight="1" x14ac:dyDescent="0.3">
      <c r="A128" s="47" t="s">
        <v>189</v>
      </c>
      <c r="B128" s="68" t="s">
        <v>190</v>
      </c>
      <c r="C128" s="68"/>
      <c r="D128" s="48">
        <f t="shared" ref="D128" si="70">D129+D130</f>
        <v>0</v>
      </c>
      <c r="E128" s="93">
        <f t="shared" ref="E128:G128" si="71">E129+E130</f>
        <v>0</v>
      </c>
      <c r="F128" s="93">
        <f t="shared" si="71"/>
        <v>0</v>
      </c>
      <c r="G128" s="93">
        <f t="shared" si="71"/>
        <v>0</v>
      </c>
      <c r="H128" s="24"/>
    </row>
    <row r="129" spans="1:8" ht="96.75" hidden="1" customHeight="1" x14ac:dyDescent="0.3">
      <c r="A129" s="47" t="s">
        <v>191</v>
      </c>
      <c r="B129" s="68" t="s">
        <v>192</v>
      </c>
      <c r="C129" s="68"/>
      <c r="D129" s="48"/>
      <c r="E129" s="93"/>
      <c r="F129" s="93"/>
      <c r="G129" s="93"/>
      <c r="H129" s="24"/>
    </row>
    <row r="130" spans="1:8" ht="75.75" hidden="1" customHeight="1" x14ac:dyDescent="0.3">
      <c r="A130" s="47" t="s">
        <v>193</v>
      </c>
      <c r="B130" s="68" t="s">
        <v>194</v>
      </c>
      <c r="C130" s="68"/>
      <c r="D130" s="48"/>
      <c r="E130" s="93"/>
      <c r="F130" s="93"/>
      <c r="G130" s="93"/>
      <c r="H130" s="24"/>
    </row>
    <row r="131" spans="1:8" ht="70.5" hidden="1" customHeight="1" x14ac:dyDescent="0.3">
      <c r="A131" s="47" t="s">
        <v>195</v>
      </c>
      <c r="B131" s="68" t="s">
        <v>196</v>
      </c>
      <c r="C131" s="68"/>
      <c r="D131" s="48"/>
      <c r="E131" s="93"/>
      <c r="F131" s="93"/>
      <c r="G131" s="93"/>
      <c r="H131" s="24"/>
    </row>
    <row r="132" spans="1:8" ht="77.25" hidden="1" customHeight="1" x14ac:dyDescent="0.3">
      <c r="A132" s="47" t="s">
        <v>197</v>
      </c>
      <c r="B132" s="68" t="s">
        <v>198</v>
      </c>
      <c r="C132" s="68"/>
      <c r="D132" s="48"/>
      <c r="E132" s="93"/>
      <c r="F132" s="93"/>
      <c r="G132" s="93"/>
      <c r="H132" s="24"/>
    </row>
    <row r="133" spans="1:8" ht="87.75" hidden="1" customHeight="1" x14ac:dyDescent="0.3">
      <c r="A133" s="47" t="s">
        <v>199</v>
      </c>
      <c r="B133" s="68" t="s">
        <v>200</v>
      </c>
      <c r="C133" s="68"/>
      <c r="D133" s="48"/>
      <c r="E133" s="93"/>
      <c r="F133" s="93"/>
      <c r="G133" s="93"/>
      <c r="H133" s="24"/>
    </row>
    <row r="134" spans="1:8" ht="67.5" hidden="1" customHeight="1" x14ac:dyDescent="0.3">
      <c r="A134" s="47" t="s">
        <v>201</v>
      </c>
      <c r="B134" s="68" t="s">
        <v>202</v>
      </c>
      <c r="C134" s="68"/>
      <c r="D134" s="48"/>
      <c r="E134" s="93"/>
      <c r="F134" s="93"/>
      <c r="G134" s="93"/>
      <c r="H134" s="24"/>
    </row>
    <row r="135" spans="1:8" ht="87.75" hidden="1" customHeight="1" x14ac:dyDescent="0.3">
      <c r="A135" s="47" t="s">
        <v>203</v>
      </c>
      <c r="B135" s="68" t="s">
        <v>204</v>
      </c>
      <c r="C135" s="68"/>
      <c r="D135" s="48"/>
      <c r="E135" s="93"/>
      <c r="F135" s="93"/>
      <c r="G135" s="93"/>
      <c r="H135" s="24"/>
    </row>
    <row r="136" spans="1:8" ht="76.5" hidden="1" customHeight="1" x14ac:dyDescent="0.3">
      <c r="A136" s="47" t="s">
        <v>205</v>
      </c>
      <c r="B136" s="68" t="s">
        <v>206</v>
      </c>
      <c r="C136" s="68"/>
      <c r="D136" s="48"/>
      <c r="E136" s="93"/>
      <c r="F136" s="93"/>
      <c r="G136" s="93"/>
      <c r="H136" s="24"/>
    </row>
    <row r="137" spans="1:8" ht="54.75" hidden="1" customHeight="1" x14ac:dyDescent="0.3">
      <c r="A137" s="47" t="s">
        <v>207</v>
      </c>
      <c r="B137" s="68" t="s">
        <v>208</v>
      </c>
      <c r="C137" s="68"/>
      <c r="D137" s="48"/>
      <c r="E137" s="93"/>
      <c r="F137" s="93"/>
      <c r="G137" s="93"/>
      <c r="H137" s="24"/>
    </row>
    <row r="138" spans="1:8" ht="75.75" hidden="1" customHeight="1" x14ac:dyDescent="0.3">
      <c r="A138" s="47" t="s">
        <v>209</v>
      </c>
      <c r="B138" s="68" t="s">
        <v>210</v>
      </c>
      <c r="C138" s="68"/>
      <c r="D138" s="48"/>
      <c r="E138" s="93"/>
      <c r="F138" s="93"/>
      <c r="G138" s="93"/>
      <c r="H138" s="24"/>
    </row>
    <row r="139" spans="1:8" ht="72.75" hidden="1" customHeight="1" x14ac:dyDescent="0.3">
      <c r="A139" s="47" t="s">
        <v>211</v>
      </c>
      <c r="B139" s="68" t="s">
        <v>212</v>
      </c>
      <c r="C139" s="68"/>
      <c r="D139" s="48"/>
      <c r="E139" s="93"/>
      <c r="F139" s="93"/>
      <c r="G139" s="93"/>
      <c r="H139" s="24"/>
    </row>
    <row r="140" spans="1:8" ht="63" hidden="1" customHeight="1" x14ac:dyDescent="0.3">
      <c r="A140" s="47" t="s">
        <v>213</v>
      </c>
      <c r="B140" s="68" t="s">
        <v>214</v>
      </c>
      <c r="C140" s="68"/>
      <c r="D140" s="48"/>
      <c r="E140" s="93"/>
      <c r="F140" s="93"/>
      <c r="G140" s="93"/>
      <c r="H140" s="24"/>
    </row>
    <row r="141" spans="1:8" ht="85.5" hidden="1" customHeight="1" x14ac:dyDescent="0.3">
      <c r="A141" s="47" t="s">
        <v>215</v>
      </c>
      <c r="B141" s="68" t="s">
        <v>216</v>
      </c>
      <c r="C141" s="68"/>
      <c r="D141" s="48"/>
      <c r="E141" s="93"/>
      <c r="F141" s="93"/>
      <c r="G141" s="93"/>
      <c r="H141" s="25"/>
    </row>
    <row r="142" spans="1:8" ht="70.5" hidden="1" customHeight="1" x14ac:dyDescent="0.3">
      <c r="A142" s="47" t="s">
        <v>217</v>
      </c>
      <c r="B142" s="68" t="s">
        <v>218</v>
      </c>
      <c r="C142" s="68"/>
      <c r="D142" s="48">
        <f t="shared" ref="D142:G142" si="72">D143</f>
        <v>0</v>
      </c>
      <c r="E142" s="93">
        <f t="shared" si="72"/>
        <v>0</v>
      </c>
      <c r="F142" s="93">
        <f t="shared" si="72"/>
        <v>0</v>
      </c>
      <c r="G142" s="93">
        <f t="shared" si="72"/>
        <v>0</v>
      </c>
      <c r="H142" s="24"/>
    </row>
    <row r="143" spans="1:8" ht="85.5" hidden="1" customHeight="1" x14ac:dyDescent="0.3">
      <c r="A143" s="47" t="s">
        <v>219</v>
      </c>
      <c r="B143" s="68" t="s">
        <v>220</v>
      </c>
      <c r="C143" s="68"/>
      <c r="D143" s="48"/>
      <c r="E143" s="93"/>
      <c r="F143" s="93"/>
      <c r="G143" s="93"/>
      <c r="H143" s="24"/>
    </row>
    <row r="144" spans="1:8" ht="72.75" hidden="1" customHeight="1" x14ac:dyDescent="0.3">
      <c r="A144" s="47" t="s">
        <v>221</v>
      </c>
      <c r="B144" s="68" t="s">
        <v>222</v>
      </c>
      <c r="C144" s="68"/>
      <c r="D144" s="48"/>
      <c r="E144" s="93"/>
      <c r="F144" s="93"/>
      <c r="G144" s="93"/>
      <c r="H144" s="24"/>
    </row>
    <row r="145" spans="1:8" ht="120" customHeight="1" x14ac:dyDescent="0.3">
      <c r="A145" s="47" t="s">
        <v>223</v>
      </c>
      <c r="B145" s="68" t="s">
        <v>224</v>
      </c>
      <c r="C145" s="68"/>
      <c r="D145" s="50">
        <f t="shared" ref="D145:G145" si="73">D146</f>
        <v>0</v>
      </c>
      <c r="E145" s="93">
        <f t="shared" si="73"/>
        <v>45000</v>
      </c>
      <c r="F145" s="93">
        <f t="shared" si="73"/>
        <v>0</v>
      </c>
      <c r="G145" s="93">
        <f t="shared" si="73"/>
        <v>0</v>
      </c>
      <c r="H145" s="24"/>
    </row>
    <row r="146" spans="1:8" ht="161.25" customHeight="1" x14ac:dyDescent="0.3">
      <c r="A146" s="47" t="s">
        <v>225</v>
      </c>
      <c r="B146" s="68" t="s">
        <v>226</v>
      </c>
      <c r="C146" s="68"/>
      <c r="D146" s="48"/>
      <c r="E146" s="93">
        <f>32500+12500</f>
        <v>45000</v>
      </c>
      <c r="F146" s="93"/>
      <c r="G146" s="93"/>
      <c r="H146" s="24"/>
    </row>
    <row r="147" spans="1:8" ht="76.5" hidden="1" customHeight="1" x14ac:dyDescent="0.3">
      <c r="A147" s="47" t="s">
        <v>227</v>
      </c>
      <c r="B147" s="68" t="s">
        <v>228</v>
      </c>
      <c r="C147" s="68"/>
      <c r="D147" s="48"/>
      <c r="E147" s="93"/>
      <c r="F147" s="93"/>
      <c r="G147" s="93"/>
      <c r="H147" s="24"/>
    </row>
    <row r="148" spans="1:8" ht="125.25" customHeight="1" x14ac:dyDescent="0.3">
      <c r="A148" s="47" t="s">
        <v>229</v>
      </c>
      <c r="B148" s="68" t="s">
        <v>230</v>
      </c>
      <c r="C148" s="68"/>
      <c r="D148" s="48">
        <f t="shared" ref="D148" si="74">D149+D150+D151</f>
        <v>7164.34</v>
      </c>
      <c r="E148" s="93">
        <f t="shared" ref="E148:G148" si="75">E149+E150+E151</f>
        <v>830000</v>
      </c>
      <c r="F148" s="93">
        <f t="shared" si="75"/>
        <v>0</v>
      </c>
      <c r="G148" s="93">
        <f t="shared" si="75"/>
        <v>0</v>
      </c>
      <c r="H148" s="24"/>
    </row>
    <row r="149" spans="1:8" ht="200.25" customHeight="1" x14ac:dyDescent="0.3">
      <c r="A149" s="47" t="s">
        <v>231</v>
      </c>
      <c r="B149" s="68" t="s">
        <v>232</v>
      </c>
      <c r="C149" s="68"/>
      <c r="D149" s="48">
        <v>2264.34</v>
      </c>
      <c r="E149" s="93">
        <f>810000+20000</f>
        <v>830000</v>
      </c>
      <c r="F149" s="93"/>
      <c r="G149" s="93"/>
      <c r="H149" s="24"/>
    </row>
    <row r="150" spans="1:8" ht="105" hidden="1" customHeight="1" x14ac:dyDescent="0.3">
      <c r="A150" s="47" t="s">
        <v>233</v>
      </c>
      <c r="B150" s="68" t="s">
        <v>234</v>
      </c>
      <c r="C150" s="68"/>
      <c r="D150" s="48"/>
      <c r="E150" s="93"/>
      <c r="F150" s="93"/>
      <c r="G150" s="93"/>
      <c r="H150" s="24"/>
    </row>
    <row r="151" spans="1:8" ht="210.75" hidden="1" customHeight="1" x14ac:dyDescent="0.3">
      <c r="A151" s="47" t="s">
        <v>235</v>
      </c>
      <c r="B151" s="68" t="s">
        <v>569</v>
      </c>
      <c r="C151" s="68"/>
      <c r="D151" s="48">
        <v>4900</v>
      </c>
      <c r="E151" s="93"/>
      <c r="F151" s="93"/>
      <c r="G151" s="93"/>
      <c r="H151" s="25"/>
    </row>
    <row r="152" spans="1:8" ht="61.5" hidden="1" customHeight="1" x14ac:dyDescent="0.3">
      <c r="A152" s="47" t="s">
        <v>236</v>
      </c>
      <c r="B152" s="68" t="s">
        <v>237</v>
      </c>
      <c r="C152" s="68"/>
      <c r="D152" s="48"/>
      <c r="E152" s="93"/>
      <c r="F152" s="93"/>
      <c r="G152" s="93"/>
      <c r="H152" s="24"/>
    </row>
    <row r="153" spans="1:8" ht="150" hidden="1" x14ac:dyDescent="0.3">
      <c r="A153" s="47" t="s">
        <v>238</v>
      </c>
      <c r="B153" s="68" t="s">
        <v>239</v>
      </c>
      <c r="C153" s="68"/>
      <c r="D153" s="48"/>
      <c r="E153" s="93"/>
      <c r="F153" s="93"/>
      <c r="G153" s="93"/>
      <c r="H153" s="24"/>
    </row>
    <row r="154" spans="1:8" ht="66.75" hidden="1" customHeight="1" x14ac:dyDescent="0.3">
      <c r="A154" s="47" t="s">
        <v>240</v>
      </c>
      <c r="B154" s="68" t="s">
        <v>241</v>
      </c>
      <c r="C154" s="68"/>
      <c r="D154" s="48">
        <f t="shared" ref="D154:G154" si="76">D155</f>
        <v>1482.51</v>
      </c>
      <c r="E154" s="93">
        <f t="shared" si="76"/>
        <v>0</v>
      </c>
      <c r="F154" s="93">
        <f t="shared" si="76"/>
        <v>0</v>
      </c>
      <c r="G154" s="93">
        <f t="shared" si="76"/>
        <v>0</v>
      </c>
      <c r="H154" s="24"/>
    </row>
    <row r="155" spans="1:8" ht="84.75" hidden="1" customHeight="1" x14ac:dyDescent="0.3">
      <c r="A155" s="47" t="s">
        <v>242</v>
      </c>
      <c r="B155" s="68" t="s">
        <v>243</v>
      </c>
      <c r="C155" s="68"/>
      <c r="D155" s="48">
        <v>1482.51</v>
      </c>
      <c r="E155" s="93"/>
      <c r="F155" s="93">
        <v>0</v>
      </c>
      <c r="G155" s="93">
        <v>0</v>
      </c>
      <c r="H155" s="24"/>
    </row>
    <row r="156" spans="1:8" ht="71.25" hidden="1" customHeight="1" x14ac:dyDescent="0.3">
      <c r="A156" s="47" t="s">
        <v>244</v>
      </c>
      <c r="B156" s="68" t="s">
        <v>245</v>
      </c>
      <c r="C156" s="68"/>
      <c r="D156" s="48"/>
      <c r="E156" s="93"/>
      <c r="F156" s="93"/>
      <c r="G156" s="93"/>
      <c r="H156" s="24"/>
    </row>
    <row r="157" spans="1:8" ht="96.75" hidden="1" customHeight="1" x14ac:dyDescent="0.3">
      <c r="A157" s="47" t="s">
        <v>246</v>
      </c>
      <c r="B157" s="68" t="s">
        <v>247</v>
      </c>
      <c r="C157" s="68"/>
      <c r="D157" s="48"/>
      <c r="E157" s="93"/>
      <c r="F157" s="93"/>
      <c r="G157" s="93"/>
      <c r="H157" s="24"/>
    </row>
    <row r="158" spans="1:8" ht="108.75" hidden="1" customHeight="1" x14ac:dyDescent="0.3">
      <c r="A158" s="47" t="s">
        <v>248</v>
      </c>
      <c r="B158" s="68" t="s">
        <v>249</v>
      </c>
      <c r="C158" s="68"/>
      <c r="D158" s="48"/>
      <c r="E158" s="93"/>
      <c r="F158" s="93"/>
      <c r="G158" s="93"/>
      <c r="H158" s="24"/>
    </row>
    <row r="159" spans="1:8" ht="99.75" hidden="1" customHeight="1" x14ac:dyDescent="0.3">
      <c r="A159" s="47" t="s">
        <v>250</v>
      </c>
      <c r="B159" s="68" t="s">
        <v>251</v>
      </c>
      <c r="C159" s="68"/>
      <c r="D159" s="48"/>
      <c r="E159" s="93"/>
      <c r="F159" s="93"/>
      <c r="G159" s="93"/>
      <c r="H159" s="24"/>
    </row>
    <row r="160" spans="1:8" ht="107.25" customHeight="1" x14ac:dyDescent="0.3">
      <c r="A160" s="47" t="s">
        <v>252</v>
      </c>
      <c r="B160" s="68" t="s">
        <v>253</v>
      </c>
      <c r="C160" s="68"/>
      <c r="D160" s="48">
        <f t="shared" ref="D160:G160" si="77">D161</f>
        <v>22501.239999999998</v>
      </c>
      <c r="E160" s="93">
        <f t="shared" si="77"/>
        <v>38250</v>
      </c>
      <c r="F160" s="93">
        <f t="shared" si="77"/>
        <v>0</v>
      </c>
      <c r="G160" s="93">
        <f t="shared" si="77"/>
        <v>0</v>
      </c>
      <c r="H160" s="24"/>
    </row>
    <row r="161" spans="1:8" ht="139.5" customHeight="1" x14ac:dyDescent="0.3">
      <c r="A161" s="47" t="s">
        <v>254</v>
      </c>
      <c r="B161" s="68" t="s">
        <v>255</v>
      </c>
      <c r="C161" s="68"/>
      <c r="D161" s="48">
        <f>10000+12501.24</f>
        <v>22501.239999999998</v>
      </c>
      <c r="E161" s="93">
        <f>23500+14750</f>
        <v>38250</v>
      </c>
      <c r="F161" s="93"/>
      <c r="G161" s="93"/>
      <c r="H161" s="25"/>
    </row>
    <row r="162" spans="1:8" ht="70.5" hidden="1" customHeight="1" x14ac:dyDescent="0.3">
      <c r="A162" s="47" t="s">
        <v>256</v>
      </c>
      <c r="B162" s="68" t="s">
        <v>257</v>
      </c>
      <c r="C162" s="68"/>
      <c r="D162" s="48"/>
      <c r="E162" s="93"/>
      <c r="F162" s="93"/>
      <c r="G162" s="93"/>
      <c r="H162" s="24"/>
    </row>
    <row r="163" spans="1:8" ht="112.5" x14ac:dyDescent="0.3">
      <c r="A163" s="47" t="s">
        <v>258</v>
      </c>
      <c r="B163" s="68" t="s">
        <v>259</v>
      </c>
      <c r="C163" s="68"/>
      <c r="D163" s="48">
        <f t="shared" ref="D163" si="78">D164+D165</f>
        <v>58545.41</v>
      </c>
      <c r="E163" s="93">
        <f t="shared" ref="E163:G163" si="79">E164+E165</f>
        <v>103100</v>
      </c>
      <c r="F163" s="93">
        <f t="shared" si="79"/>
        <v>10000</v>
      </c>
      <c r="G163" s="93">
        <f t="shared" si="79"/>
        <v>10000</v>
      </c>
      <c r="H163" s="24"/>
    </row>
    <row r="164" spans="1:8" ht="159.75" customHeight="1" x14ac:dyDescent="0.3">
      <c r="A164" s="47" t="s">
        <v>260</v>
      </c>
      <c r="B164" s="68" t="s">
        <v>261</v>
      </c>
      <c r="C164" s="68"/>
      <c r="D164" s="48">
        <v>58545.41</v>
      </c>
      <c r="E164" s="93">
        <f>44500+58600</f>
        <v>103100</v>
      </c>
      <c r="F164" s="93">
        <v>10000</v>
      </c>
      <c r="G164" s="93">
        <v>10000</v>
      </c>
      <c r="H164" s="24"/>
    </row>
    <row r="165" spans="1:8" ht="90.75" hidden="1" customHeight="1" x14ac:dyDescent="0.3">
      <c r="A165" s="47" t="s">
        <v>262</v>
      </c>
      <c r="B165" s="68" t="s">
        <v>263</v>
      </c>
      <c r="C165" s="68"/>
      <c r="D165" s="48"/>
      <c r="E165" s="93"/>
      <c r="F165" s="93"/>
      <c r="G165" s="93"/>
      <c r="H165" s="24"/>
    </row>
    <row r="166" spans="1:8" ht="48.75" hidden="1" customHeight="1" x14ac:dyDescent="0.3">
      <c r="A166" s="47" t="s">
        <v>264</v>
      </c>
      <c r="B166" s="68" t="s">
        <v>265</v>
      </c>
      <c r="C166" s="68"/>
      <c r="D166" s="48"/>
      <c r="E166" s="93"/>
      <c r="F166" s="93"/>
      <c r="G166" s="93"/>
      <c r="H166" s="24"/>
    </row>
    <row r="167" spans="1:8" ht="12" hidden="1" customHeight="1" x14ac:dyDescent="0.3">
      <c r="A167" s="47" t="s">
        <v>266</v>
      </c>
      <c r="B167" s="68" t="s">
        <v>267</v>
      </c>
      <c r="C167" s="68"/>
      <c r="D167" s="48"/>
      <c r="E167" s="93"/>
      <c r="F167" s="93"/>
      <c r="G167" s="93"/>
      <c r="H167" s="24"/>
    </row>
    <row r="168" spans="1:8" ht="67.150000000000006" customHeight="1" x14ac:dyDescent="0.3">
      <c r="A168" s="47" t="s">
        <v>268</v>
      </c>
      <c r="B168" s="68" t="s">
        <v>269</v>
      </c>
      <c r="C168" s="68"/>
      <c r="D168" s="48">
        <f t="shared" ref="D168:G168" si="80">D169</f>
        <v>5000</v>
      </c>
      <c r="E168" s="93">
        <f t="shared" si="80"/>
        <v>0</v>
      </c>
      <c r="F168" s="93">
        <f t="shared" si="80"/>
        <v>2500</v>
      </c>
      <c r="G168" s="93">
        <f t="shared" si="80"/>
        <v>2500</v>
      </c>
      <c r="H168" s="24"/>
    </row>
    <row r="169" spans="1:8" ht="87" customHeight="1" x14ac:dyDescent="0.3">
      <c r="A169" s="47" t="s">
        <v>270</v>
      </c>
      <c r="B169" s="68" t="s">
        <v>271</v>
      </c>
      <c r="C169" s="68"/>
      <c r="D169" s="48">
        <v>5000</v>
      </c>
      <c r="E169" s="93">
        <f>2500-2500</f>
        <v>0</v>
      </c>
      <c r="F169" s="93">
        <v>2500</v>
      </c>
      <c r="G169" s="93">
        <v>2500</v>
      </c>
      <c r="H169" s="24"/>
    </row>
    <row r="170" spans="1:8" ht="186" customHeight="1" x14ac:dyDescent="0.3">
      <c r="A170" s="47" t="s">
        <v>272</v>
      </c>
      <c r="B170" s="68" t="s">
        <v>273</v>
      </c>
      <c r="C170" s="68"/>
      <c r="D170" s="48">
        <f t="shared" ref="D170" si="81">D171+D173+D175+D177</f>
        <v>20000</v>
      </c>
      <c r="E170" s="93">
        <f t="shared" ref="E170:G170" si="82">E171+E173+E175+E177</f>
        <v>78710</v>
      </c>
      <c r="F170" s="93">
        <f t="shared" si="82"/>
        <v>42000</v>
      </c>
      <c r="G170" s="93">
        <f t="shared" si="82"/>
        <v>42000</v>
      </c>
      <c r="H170" s="24"/>
    </row>
    <row r="171" spans="1:8" ht="99.75" customHeight="1" x14ac:dyDescent="0.3">
      <c r="A171" s="47" t="s">
        <v>274</v>
      </c>
      <c r="B171" s="68" t="s">
        <v>275</v>
      </c>
      <c r="C171" s="68"/>
      <c r="D171" s="48">
        <f t="shared" ref="D171:G171" si="83">D172</f>
        <v>20000</v>
      </c>
      <c r="E171" s="93">
        <f t="shared" si="83"/>
        <v>0</v>
      </c>
      <c r="F171" s="93">
        <f t="shared" si="83"/>
        <v>42000</v>
      </c>
      <c r="G171" s="93">
        <f t="shared" si="83"/>
        <v>42000</v>
      </c>
      <c r="H171" s="24"/>
    </row>
    <row r="172" spans="1:8" ht="122.25" customHeight="1" x14ac:dyDescent="0.3">
      <c r="A172" s="47" t="s">
        <v>431</v>
      </c>
      <c r="B172" s="68" t="s">
        <v>432</v>
      </c>
      <c r="C172" s="68"/>
      <c r="D172" s="48">
        <v>20000</v>
      </c>
      <c r="E172" s="93">
        <f>42000-42000</f>
        <v>0</v>
      </c>
      <c r="F172" s="93">
        <v>42000</v>
      </c>
      <c r="G172" s="93">
        <v>42000</v>
      </c>
      <c r="H172" s="24"/>
    </row>
    <row r="173" spans="1:8" ht="78.75" hidden="1" customHeight="1" x14ac:dyDescent="0.3">
      <c r="A173" s="51" t="s">
        <v>276</v>
      </c>
      <c r="B173" s="68" t="s">
        <v>277</v>
      </c>
      <c r="C173" s="68"/>
      <c r="D173" s="48">
        <f t="shared" ref="D173:G173" si="84">D174</f>
        <v>0</v>
      </c>
      <c r="E173" s="93">
        <f t="shared" si="84"/>
        <v>0</v>
      </c>
      <c r="F173" s="93">
        <f t="shared" si="84"/>
        <v>0</v>
      </c>
      <c r="G173" s="93">
        <f t="shared" si="84"/>
        <v>0</v>
      </c>
      <c r="H173" s="24"/>
    </row>
    <row r="174" spans="1:8" ht="78" hidden="1" customHeight="1" x14ac:dyDescent="0.3">
      <c r="A174" s="47" t="s">
        <v>278</v>
      </c>
      <c r="B174" s="68" t="s">
        <v>279</v>
      </c>
      <c r="C174" s="68"/>
      <c r="D174" s="48"/>
      <c r="E174" s="93"/>
      <c r="F174" s="94"/>
      <c r="G174" s="94"/>
      <c r="H174" s="24"/>
    </row>
    <row r="175" spans="1:8" ht="70.5" hidden="1" customHeight="1" x14ac:dyDescent="0.3">
      <c r="A175" s="47" t="s">
        <v>280</v>
      </c>
      <c r="B175" s="68" t="s">
        <v>281</v>
      </c>
      <c r="C175" s="68"/>
      <c r="D175" s="48">
        <f t="shared" ref="D175:G175" si="85">D176</f>
        <v>0</v>
      </c>
      <c r="E175" s="93">
        <f t="shared" si="85"/>
        <v>0</v>
      </c>
      <c r="F175" s="94">
        <f t="shared" si="85"/>
        <v>0</v>
      </c>
      <c r="G175" s="94">
        <f t="shared" si="85"/>
        <v>0</v>
      </c>
      <c r="H175" s="24"/>
    </row>
    <row r="176" spans="1:8" ht="69" hidden="1" customHeight="1" x14ac:dyDescent="0.3">
      <c r="A176" s="47" t="s">
        <v>282</v>
      </c>
      <c r="B176" s="68" t="s">
        <v>283</v>
      </c>
      <c r="C176" s="68"/>
      <c r="D176" s="48"/>
      <c r="E176" s="93"/>
      <c r="F176" s="94"/>
      <c r="G176" s="94"/>
      <c r="H176" s="24"/>
    </row>
    <row r="177" spans="1:8" ht="79.5" customHeight="1" x14ac:dyDescent="0.3">
      <c r="A177" s="47" t="s">
        <v>284</v>
      </c>
      <c r="B177" s="68" t="s">
        <v>285</v>
      </c>
      <c r="C177" s="68"/>
      <c r="D177" s="52">
        <f t="shared" ref="D177:G177" si="86">D178</f>
        <v>0</v>
      </c>
      <c r="E177" s="95">
        <f>617+78093</f>
        <v>78710</v>
      </c>
      <c r="F177" s="95">
        <f t="shared" si="86"/>
        <v>0</v>
      </c>
      <c r="G177" s="95">
        <f t="shared" si="86"/>
        <v>0</v>
      </c>
      <c r="H177" s="24"/>
    </row>
    <row r="178" spans="1:8" ht="75.75" hidden="1" customHeight="1" x14ac:dyDescent="0.3">
      <c r="A178" s="47" t="s">
        <v>286</v>
      </c>
      <c r="B178" s="68" t="s">
        <v>433</v>
      </c>
      <c r="C178" s="68"/>
      <c r="D178" s="52"/>
      <c r="E178" s="106"/>
      <c r="F178" s="106"/>
      <c r="G178" s="106"/>
      <c r="H178" s="24"/>
    </row>
    <row r="179" spans="1:8" ht="46.5" hidden="1" customHeight="1" x14ac:dyDescent="0.3">
      <c r="A179" s="47" t="s">
        <v>287</v>
      </c>
      <c r="B179" s="68" t="s">
        <v>288</v>
      </c>
      <c r="C179" s="68"/>
      <c r="D179" s="48"/>
      <c r="E179" s="97"/>
      <c r="F179" s="97"/>
      <c r="G179" s="97"/>
      <c r="H179" s="24"/>
    </row>
    <row r="180" spans="1:8" ht="26.25" hidden="1" customHeight="1" x14ac:dyDescent="0.3">
      <c r="A180" s="47" t="s">
        <v>289</v>
      </c>
      <c r="B180" s="68" t="s">
        <v>290</v>
      </c>
      <c r="C180" s="68"/>
      <c r="D180" s="48">
        <f t="shared" ref="D180" si="87">D181+D184+D186+D190</f>
        <v>0</v>
      </c>
      <c r="E180" s="97">
        <f t="shared" ref="E180:G180" si="88">E181+E184+E186+E190</f>
        <v>0</v>
      </c>
      <c r="F180" s="97">
        <f t="shared" si="88"/>
        <v>0</v>
      </c>
      <c r="G180" s="97">
        <f t="shared" si="88"/>
        <v>0</v>
      </c>
      <c r="H180" s="24"/>
    </row>
    <row r="181" spans="1:8" ht="84" hidden="1" customHeight="1" x14ac:dyDescent="0.3">
      <c r="A181" s="47" t="s">
        <v>291</v>
      </c>
      <c r="B181" s="68" t="s">
        <v>292</v>
      </c>
      <c r="C181" s="68"/>
      <c r="D181" s="48">
        <f t="shared" ref="D181" si="89">D182+D183</f>
        <v>0</v>
      </c>
      <c r="E181" s="97">
        <f t="shared" ref="E181:G181" si="90">E182+E183</f>
        <v>0</v>
      </c>
      <c r="F181" s="97">
        <f t="shared" si="90"/>
        <v>0</v>
      </c>
      <c r="G181" s="97">
        <f t="shared" si="90"/>
        <v>0</v>
      </c>
      <c r="H181" s="24"/>
    </row>
    <row r="182" spans="1:8" ht="49.5" hidden="1" customHeight="1" x14ac:dyDescent="0.3">
      <c r="A182" s="47" t="s">
        <v>293</v>
      </c>
      <c r="B182" s="68" t="s">
        <v>294</v>
      </c>
      <c r="C182" s="68"/>
      <c r="D182" s="48"/>
      <c r="E182" s="97"/>
      <c r="F182" s="97"/>
      <c r="G182" s="97"/>
      <c r="H182" s="24"/>
    </row>
    <row r="183" spans="1:8" ht="54.75" hidden="1" customHeight="1" x14ac:dyDescent="0.3">
      <c r="A183" s="47" t="s">
        <v>295</v>
      </c>
      <c r="B183" s="68" t="s">
        <v>296</v>
      </c>
      <c r="C183" s="68"/>
      <c r="D183" s="48"/>
      <c r="E183" s="97"/>
      <c r="F183" s="97"/>
      <c r="G183" s="97"/>
      <c r="H183" s="24"/>
    </row>
    <row r="184" spans="1:8" ht="36.75" hidden="1" customHeight="1" x14ac:dyDescent="0.3">
      <c r="A184" s="47" t="s">
        <v>297</v>
      </c>
      <c r="B184" s="68" t="s">
        <v>298</v>
      </c>
      <c r="C184" s="68"/>
      <c r="D184" s="48">
        <f t="shared" ref="D184:G184" si="91">D185</f>
        <v>0</v>
      </c>
      <c r="E184" s="97">
        <f t="shared" si="91"/>
        <v>0</v>
      </c>
      <c r="F184" s="97">
        <f t="shared" si="91"/>
        <v>0</v>
      </c>
      <c r="G184" s="97">
        <f t="shared" si="91"/>
        <v>0</v>
      </c>
      <c r="H184" s="24"/>
    </row>
    <row r="185" spans="1:8" ht="84.75" hidden="1" customHeight="1" x14ac:dyDescent="0.3">
      <c r="A185" s="47" t="s">
        <v>299</v>
      </c>
      <c r="B185" s="68" t="s">
        <v>300</v>
      </c>
      <c r="C185" s="68"/>
      <c r="D185" s="48"/>
      <c r="E185" s="97"/>
      <c r="F185" s="97"/>
      <c r="G185" s="97"/>
      <c r="H185" s="24"/>
    </row>
    <row r="186" spans="1:8" ht="57" hidden="1" customHeight="1" x14ac:dyDescent="0.3">
      <c r="A186" s="47" t="s">
        <v>301</v>
      </c>
      <c r="B186" s="68" t="s">
        <v>302</v>
      </c>
      <c r="C186" s="68"/>
      <c r="D186" s="48">
        <f t="shared" ref="D186" si="92">D187+D188</f>
        <v>0</v>
      </c>
      <c r="E186" s="97">
        <f t="shared" ref="E186:G186" si="93">E187+E188</f>
        <v>0</v>
      </c>
      <c r="F186" s="97">
        <f t="shared" si="93"/>
        <v>0</v>
      </c>
      <c r="G186" s="97">
        <f t="shared" si="93"/>
        <v>0</v>
      </c>
      <c r="H186" s="24"/>
    </row>
    <row r="187" spans="1:8" ht="111.75" hidden="1" customHeight="1" x14ac:dyDescent="0.3">
      <c r="A187" s="47" t="s">
        <v>434</v>
      </c>
      <c r="B187" s="68" t="s">
        <v>435</v>
      </c>
      <c r="C187" s="68"/>
      <c r="D187" s="48"/>
      <c r="E187" s="97"/>
      <c r="F187" s="105"/>
      <c r="G187" s="105"/>
      <c r="H187" s="24"/>
    </row>
    <row r="188" spans="1:8" ht="76.5" hidden="1" customHeight="1" x14ac:dyDescent="0.3">
      <c r="A188" s="47" t="s">
        <v>303</v>
      </c>
      <c r="B188" s="68" t="s">
        <v>304</v>
      </c>
      <c r="C188" s="68"/>
      <c r="D188" s="48"/>
      <c r="E188" s="97"/>
      <c r="F188" s="105"/>
      <c r="G188" s="105"/>
      <c r="H188" s="24"/>
    </row>
    <row r="189" spans="1:8" ht="51" hidden="1" customHeight="1" x14ac:dyDescent="0.3">
      <c r="A189" s="47" t="s">
        <v>305</v>
      </c>
      <c r="B189" s="68" t="s">
        <v>306</v>
      </c>
      <c r="C189" s="68"/>
      <c r="D189" s="48"/>
      <c r="E189" s="97"/>
      <c r="F189" s="105"/>
      <c r="G189" s="105"/>
      <c r="H189" s="24"/>
    </row>
    <row r="190" spans="1:8" ht="78" hidden="1" customHeight="1" x14ac:dyDescent="0.3">
      <c r="A190" s="47" t="s">
        <v>307</v>
      </c>
      <c r="B190" s="68" t="s">
        <v>308</v>
      </c>
      <c r="C190" s="68"/>
      <c r="D190" s="48">
        <f t="shared" ref="D190" si="94">D191+D192</f>
        <v>0</v>
      </c>
      <c r="E190" s="97">
        <f t="shared" ref="E190:G190" si="95">E191+E192</f>
        <v>0</v>
      </c>
      <c r="F190" s="97">
        <f t="shared" si="95"/>
        <v>0</v>
      </c>
      <c r="G190" s="97">
        <f t="shared" si="95"/>
        <v>0</v>
      </c>
      <c r="H190" s="24"/>
    </row>
    <row r="191" spans="1:8" ht="60.75" hidden="1" customHeight="1" x14ac:dyDescent="0.3">
      <c r="A191" s="47" t="s">
        <v>309</v>
      </c>
      <c r="B191" s="68" t="s">
        <v>310</v>
      </c>
      <c r="C191" s="68"/>
      <c r="D191" s="48">
        <f>51700-51700</f>
        <v>0</v>
      </c>
      <c r="E191" s="97">
        <f>51700-51700</f>
        <v>0</v>
      </c>
      <c r="F191" s="97"/>
      <c r="G191" s="97"/>
      <c r="H191" s="24"/>
    </row>
    <row r="192" spans="1:8" ht="78" hidden="1" customHeight="1" x14ac:dyDescent="0.3">
      <c r="A192" s="47" t="s">
        <v>311</v>
      </c>
      <c r="B192" s="68" t="s">
        <v>312</v>
      </c>
      <c r="C192" s="68"/>
      <c r="D192" s="48"/>
      <c r="E192" s="97"/>
      <c r="F192" s="97"/>
      <c r="G192" s="97"/>
      <c r="H192" s="24"/>
    </row>
    <row r="193" spans="1:8" ht="29.45" customHeight="1" x14ac:dyDescent="0.3">
      <c r="A193" s="47" t="s">
        <v>313</v>
      </c>
      <c r="B193" s="68" t="s">
        <v>314</v>
      </c>
      <c r="C193" s="68"/>
      <c r="D193" s="48">
        <f t="shared" ref="D193" si="96">D194+D195+D196+D197+D198</f>
        <v>186932.19</v>
      </c>
      <c r="E193" s="97">
        <f t="shared" ref="E193:G193" si="97">E194+E195+E196+E197+E198</f>
        <v>6501216.1099999994</v>
      </c>
      <c r="F193" s="105">
        <f t="shared" si="97"/>
        <v>0</v>
      </c>
      <c r="G193" s="105">
        <f t="shared" si="97"/>
        <v>0</v>
      </c>
      <c r="H193" s="24"/>
    </row>
    <row r="194" spans="1:8" ht="74.25" hidden="1" customHeight="1" x14ac:dyDescent="0.3">
      <c r="A194" s="47" t="s">
        <v>315</v>
      </c>
      <c r="B194" s="68" t="s">
        <v>316</v>
      </c>
      <c r="C194" s="68"/>
      <c r="D194" s="48"/>
      <c r="E194" s="97"/>
      <c r="F194" s="105"/>
      <c r="G194" s="105"/>
      <c r="H194" s="24"/>
    </row>
    <row r="195" spans="1:8" ht="168" customHeight="1" x14ac:dyDescent="0.3">
      <c r="A195" s="47" t="s">
        <v>317</v>
      </c>
      <c r="B195" s="68" t="s">
        <v>318</v>
      </c>
      <c r="C195" s="68"/>
      <c r="D195" s="48">
        <v>186932.19</v>
      </c>
      <c r="E195" s="93">
        <f>1090683.76+5410533-0.65</f>
        <v>6501216.1099999994</v>
      </c>
      <c r="F195" s="93"/>
      <c r="G195" s="93"/>
      <c r="H195" s="24"/>
    </row>
    <row r="196" spans="1:8" ht="34.5" hidden="1" customHeight="1" x14ac:dyDescent="0.3">
      <c r="A196" s="47" t="s">
        <v>319</v>
      </c>
      <c r="B196" s="68" t="s">
        <v>320</v>
      </c>
      <c r="C196" s="68"/>
      <c r="D196" s="48"/>
      <c r="E196" s="97"/>
      <c r="F196" s="105"/>
      <c r="G196" s="105"/>
      <c r="H196" s="24"/>
    </row>
    <row r="197" spans="1:8" ht="69.75" hidden="1" customHeight="1" x14ac:dyDescent="0.3">
      <c r="A197" s="47" t="s">
        <v>321</v>
      </c>
      <c r="B197" s="68" t="s">
        <v>322</v>
      </c>
      <c r="C197" s="68"/>
      <c r="D197" s="48"/>
      <c r="E197" s="97"/>
      <c r="F197" s="105"/>
      <c r="G197" s="105"/>
      <c r="H197" s="24"/>
    </row>
    <row r="198" spans="1:8" ht="60.75" hidden="1" customHeight="1" x14ac:dyDescent="0.3">
      <c r="A198" s="47" t="s">
        <v>323</v>
      </c>
      <c r="B198" s="68" t="s">
        <v>324</v>
      </c>
      <c r="C198" s="68"/>
      <c r="D198" s="48"/>
      <c r="E198" s="97"/>
      <c r="F198" s="105"/>
      <c r="G198" s="105"/>
      <c r="H198" s="24"/>
    </row>
    <row r="199" spans="1:8" ht="29.25" hidden="1" customHeight="1" x14ac:dyDescent="0.3">
      <c r="A199" s="49" t="s">
        <v>325</v>
      </c>
      <c r="B199" s="69" t="s">
        <v>326</v>
      </c>
      <c r="C199" s="69"/>
      <c r="D199" s="48">
        <f t="shared" ref="D199" si="98">D200+D202+D204</f>
        <v>38305.24</v>
      </c>
      <c r="E199" s="97">
        <f t="shared" ref="E199:G199" si="99">E200+E202+E204</f>
        <v>0</v>
      </c>
      <c r="F199" s="105">
        <f t="shared" si="99"/>
        <v>0</v>
      </c>
      <c r="G199" s="105">
        <f t="shared" si="99"/>
        <v>0</v>
      </c>
      <c r="H199" s="24"/>
    </row>
    <row r="200" spans="1:8" ht="26.25" hidden="1" customHeight="1" x14ac:dyDescent="0.3">
      <c r="A200" s="47" t="s">
        <v>327</v>
      </c>
      <c r="B200" s="68" t="s">
        <v>328</v>
      </c>
      <c r="C200" s="68"/>
      <c r="D200" s="48">
        <f t="shared" ref="D200:G200" si="100">D201</f>
        <v>0</v>
      </c>
      <c r="E200" s="97">
        <f t="shared" si="100"/>
        <v>0</v>
      </c>
      <c r="F200" s="105">
        <f t="shared" si="100"/>
        <v>0</v>
      </c>
      <c r="G200" s="105">
        <f t="shared" si="100"/>
        <v>0</v>
      </c>
      <c r="H200" s="24"/>
    </row>
    <row r="201" spans="1:8" ht="26.25" hidden="1" customHeight="1" x14ac:dyDescent="0.3">
      <c r="A201" s="47" t="s">
        <v>329</v>
      </c>
      <c r="B201" s="68" t="s">
        <v>330</v>
      </c>
      <c r="C201" s="68"/>
      <c r="D201" s="48"/>
      <c r="E201" s="97"/>
      <c r="F201" s="105"/>
      <c r="G201" s="105"/>
      <c r="H201" s="24"/>
    </row>
    <row r="202" spans="1:8" ht="26.25" hidden="1" customHeight="1" x14ac:dyDescent="0.3">
      <c r="A202" s="47" t="s">
        <v>331</v>
      </c>
      <c r="B202" s="68" t="s">
        <v>332</v>
      </c>
      <c r="C202" s="68"/>
      <c r="D202" s="48">
        <f t="shared" ref="D202:G202" si="101">D203</f>
        <v>38305.24</v>
      </c>
      <c r="E202" s="97">
        <f t="shared" si="101"/>
        <v>0</v>
      </c>
      <c r="F202" s="105">
        <f t="shared" si="101"/>
        <v>0</v>
      </c>
      <c r="G202" s="105">
        <f t="shared" si="101"/>
        <v>0</v>
      </c>
      <c r="H202" s="24"/>
    </row>
    <row r="203" spans="1:8" ht="26.25" hidden="1" customHeight="1" x14ac:dyDescent="0.3">
      <c r="A203" s="47" t="s">
        <v>532</v>
      </c>
      <c r="B203" s="68" t="s">
        <v>533</v>
      </c>
      <c r="C203" s="68"/>
      <c r="D203" s="48">
        <v>38305.24</v>
      </c>
      <c r="E203" s="97"/>
      <c r="F203" s="105"/>
      <c r="G203" s="105"/>
      <c r="H203" s="24"/>
    </row>
    <row r="204" spans="1:8" ht="26.25" hidden="1" customHeight="1" x14ac:dyDescent="0.3">
      <c r="A204" s="47" t="s">
        <v>333</v>
      </c>
      <c r="B204" s="68" t="s">
        <v>334</v>
      </c>
      <c r="C204" s="68"/>
      <c r="D204" s="48">
        <f t="shared" ref="D204:G204" si="102">D205</f>
        <v>0</v>
      </c>
      <c r="E204" s="97">
        <f t="shared" si="102"/>
        <v>0</v>
      </c>
      <c r="F204" s="105">
        <f t="shared" si="102"/>
        <v>0</v>
      </c>
      <c r="G204" s="105">
        <f t="shared" si="102"/>
        <v>0</v>
      </c>
      <c r="H204" s="24"/>
    </row>
    <row r="205" spans="1:8" ht="26.25" hidden="1" customHeight="1" x14ac:dyDescent="0.3">
      <c r="A205" s="47" t="s">
        <v>335</v>
      </c>
      <c r="B205" s="68" t="s">
        <v>336</v>
      </c>
      <c r="C205" s="68"/>
      <c r="D205" s="48"/>
      <c r="E205" s="97"/>
      <c r="F205" s="105"/>
      <c r="G205" s="105"/>
      <c r="H205" s="24"/>
    </row>
    <row r="206" spans="1:8" ht="52.5" hidden="1" customHeight="1" x14ac:dyDescent="0.3">
      <c r="A206" s="49" t="s">
        <v>337</v>
      </c>
      <c r="B206" s="69" t="s">
        <v>338</v>
      </c>
      <c r="C206" s="69"/>
      <c r="D206" s="48">
        <f t="shared" ref="D206" si="103">D207+D208+D209</f>
        <v>0</v>
      </c>
      <c r="E206" s="97">
        <f t="shared" ref="E206:G206" si="104">E207+E208+E209</f>
        <v>0</v>
      </c>
      <c r="F206" s="105">
        <f t="shared" si="104"/>
        <v>0</v>
      </c>
      <c r="G206" s="105">
        <f t="shared" si="104"/>
        <v>0</v>
      </c>
      <c r="H206" s="24"/>
    </row>
    <row r="207" spans="1:8" ht="45.75" hidden="1" customHeight="1" x14ac:dyDescent="0.3">
      <c r="A207" s="47" t="s">
        <v>339</v>
      </c>
      <c r="B207" s="68" t="s">
        <v>340</v>
      </c>
      <c r="C207" s="68"/>
      <c r="D207" s="48"/>
      <c r="E207" s="97"/>
      <c r="F207" s="105"/>
      <c r="G207" s="105"/>
      <c r="H207" s="24"/>
    </row>
    <row r="208" spans="1:8" ht="48" hidden="1" customHeight="1" x14ac:dyDescent="0.3">
      <c r="A208" s="47" t="s">
        <v>341</v>
      </c>
      <c r="B208" s="68" t="s">
        <v>342</v>
      </c>
      <c r="C208" s="68"/>
      <c r="D208" s="48"/>
      <c r="E208" s="97"/>
      <c r="F208" s="105"/>
      <c r="G208" s="105"/>
      <c r="H208" s="24"/>
    </row>
    <row r="209" spans="1:8" ht="50.25" hidden="1" customHeight="1" x14ac:dyDescent="0.3">
      <c r="A209" s="47" t="s">
        <v>343</v>
      </c>
      <c r="B209" s="68" t="s">
        <v>344</v>
      </c>
      <c r="C209" s="68"/>
      <c r="D209" s="48">
        <f t="shared" ref="D209:G209" si="105">D210</f>
        <v>0</v>
      </c>
      <c r="E209" s="97">
        <f t="shared" si="105"/>
        <v>0</v>
      </c>
      <c r="F209" s="105">
        <f t="shared" si="105"/>
        <v>0</v>
      </c>
      <c r="G209" s="105">
        <f t="shared" si="105"/>
        <v>0</v>
      </c>
      <c r="H209" s="24"/>
    </row>
    <row r="210" spans="1:8" ht="17.25" hidden="1" customHeight="1" x14ac:dyDescent="0.3">
      <c r="A210" s="47" t="s">
        <v>345</v>
      </c>
      <c r="B210" s="68" t="s">
        <v>346</v>
      </c>
      <c r="C210" s="68"/>
      <c r="D210" s="48"/>
      <c r="E210" s="97"/>
      <c r="F210" s="105"/>
      <c r="G210" s="105"/>
      <c r="H210" s="24"/>
    </row>
    <row r="211" spans="1:8" ht="40.15" customHeight="1" x14ac:dyDescent="0.3">
      <c r="A211" s="53" t="s">
        <v>347</v>
      </c>
      <c r="B211" s="74" t="s">
        <v>348</v>
      </c>
      <c r="C211" s="74"/>
      <c r="D211" s="54">
        <f>D212+D306</f>
        <v>850957047.13999999</v>
      </c>
      <c r="E211" s="96">
        <f>E212+E306</f>
        <v>974299956.6500001</v>
      </c>
      <c r="F211" s="96">
        <f>F212+F306</f>
        <v>813601991.19000006</v>
      </c>
      <c r="G211" s="96">
        <f>G212+G306</f>
        <v>864162732.17999995</v>
      </c>
      <c r="H211" s="41">
        <f>H212+H306</f>
        <v>746362041.71000004</v>
      </c>
    </row>
    <row r="212" spans="1:8" ht="71.45" customHeight="1" x14ac:dyDescent="0.3">
      <c r="A212" s="53" t="s">
        <v>349</v>
      </c>
      <c r="B212" s="74" t="s">
        <v>350</v>
      </c>
      <c r="C212" s="74"/>
      <c r="D212" s="54">
        <f>D213+D275+D223+D295</f>
        <v>850957047.13999999</v>
      </c>
      <c r="E212" s="92">
        <f>E213+E275+E223+E295</f>
        <v>974299956.6500001</v>
      </c>
      <c r="F212" s="92">
        <f>F213+F275+F223+F295</f>
        <v>813601991.19000006</v>
      </c>
      <c r="G212" s="92">
        <f>G213+G275+G223+G295</f>
        <v>864162732.17999995</v>
      </c>
      <c r="H212" s="41">
        <f>H213+H275+H223+H295</f>
        <v>746362041.71000004</v>
      </c>
    </row>
    <row r="213" spans="1:8" ht="44.45" customHeight="1" x14ac:dyDescent="0.3">
      <c r="A213" s="53" t="s">
        <v>351</v>
      </c>
      <c r="B213" s="77" t="s">
        <v>352</v>
      </c>
      <c r="C213" s="74"/>
      <c r="D213" s="55">
        <f t="shared" ref="D213" si="106">D214+D216+D221</f>
        <v>307746000</v>
      </c>
      <c r="E213" s="96">
        <f>E214+E216+E221</f>
        <v>442471500</v>
      </c>
      <c r="F213" s="96">
        <f t="shared" ref="F213:G213" si="107">F214+F216+F221</f>
        <v>362732000</v>
      </c>
      <c r="G213" s="96">
        <f t="shared" si="107"/>
        <v>384956000</v>
      </c>
      <c r="H213" s="28">
        <f t="shared" ref="H213" si="108">H214+H216+H221</f>
        <v>307746000</v>
      </c>
    </row>
    <row r="214" spans="1:8" ht="43.5" customHeight="1" x14ac:dyDescent="0.3">
      <c r="A214" s="56" t="s">
        <v>353</v>
      </c>
      <c r="B214" s="75" t="s">
        <v>354</v>
      </c>
      <c r="C214" s="75"/>
      <c r="D214" s="57">
        <f t="shared" ref="D214:H214" si="109">D215</f>
        <v>307746000</v>
      </c>
      <c r="E214" s="97">
        <f t="shared" si="109"/>
        <v>388816000</v>
      </c>
      <c r="F214" s="97">
        <f t="shared" si="109"/>
        <v>362732000</v>
      </c>
      <c r="G214" s="97">
        <f t="shared" si="109"/>
        <v>384956000</v>
      </c>
      <c r="H214" s="29">
        <f t="shared" si="109"/>
        <v>307746000</v>
      </c>
    </row>
    <row r="215" spans="1:8" ht="75.599999999999994" customHeight="1" x14ac:dyDescent="0.3">
      <c r="A215" s="56" t="s">
        <v>448</v>
      </c>
      <c r="B215" s="76" t="s">
        <v>560</v>
      </c>
      <c r="C215" s="75"/>
      <c r="D215" s="57">
        <v>307746000</v>
      </c>
      <c r="E215" s="93">
        <v>388816000</v>
      </c>
      <c r="F215" s="93">
        <v>362732000</v>
      </c>
      <c r="G215" s="93">
        <v>384956000</v>
      </c>
      <c r="H215" s="29">
        <v>307746000</v>
      </c>
    </row>
    <row r="216" spans="1:8" ht="58.15" customHeight="1" x14ac:dyDescent="0.3">
      <c r="A216" s="58" t="s">
        <v>355</v>
      </c>
      <c r="B216" s="76" t="s">
        <v>562</v>
      </c>
      <c r="C216" s="76"/>
      <c r="D216" s="48">
        <f t="shared" ref="D216:H216" si="110">D217</f>
        <v>0</v>
      </c>
      <c r="E216" s="93">
        <f t="shared" si="110"/>
        <v>53655500</v>
      </c>
      <c r="F216" s="93">
        <f t="shared" si="110"/>
        <v>0</v>
      </c>
      <c r="G216" s="93">
        <f t="shared" si="110"/>
        <v>0</v>
      </c>
      <c r="H216" s="27">
        <f t="shared" si="110"/>
        <v>0</v>
      </c>
    </row>
    <row r="217" spans="1:8" ht="66" customHeight="1" x14ac:dyDescent="0.3">
      <c r="A217" s="58" t="s">
        <v>449</v>
      </c>
      <c r="B217" s="91" t="s">
        <v>563</v>
      </c>
      <c r="C217" s="76"/>
      <c r="D217" s="48"/>
      <c r="E217" s="93">
        <f>E218+E220+E219</f>
        <v>53655500</v>
      </c>
      <c r="F217" s="93"/>
      <c r="G217" s="93"/>
      <c r="H217" s="27"/>
    </row>
    <row r="218" spans="1:8" ht="79.900000000000006" customHeight="1" x14ac:dyDescent="0.3">
      <c r="A218" s="58" t="s">
        <v>449</v>
      </c>
      <c r="B218" s="91" t="s">
        <v>589</v>
      </c>
      <c r="C218" s="76"/>
      <c r="D218" s="48"/>
      <c r="E218" s="93">
        <v>12000000</v>
      </c>
      <c r="F218" s="93"/>
      <c r="G218" s="93"/>
      <c r="H218" s="27"/>
    </row>
    <row r="219" spans="1:8" ht="120" customHeight="1" x14ac:dyDescent="0.3">
      <c r="A219" s="58" t="s">
        <v>567</v>
      </c>
      <c r="B219" s="91" t="s">
        <v>587</v>
      </c>
      <c r="C219" s="76"/>
      <c r="D219" s="48"/>
      <c r="E219" s="93">
        <v>30000000</v>
      </c>
      <c r="F219" s="93"/>
      <c r="G219" s="93"/>
      <c r="H219" s="27"/>
    </row>
    <row r="220" spans="1:8" ht="81.75" customHeight="1" x14ac:dyDescent="0.3">
      <c r="A220" s="58" t="s">
        <v>449</v>
      </c>
      <c r="B220" s="91" t="s">
        <v>588</v>
      </c>
      <c r="C220" s="76"/>
      <c r="D220" s="48"/>
      <c r="E220" s="93">
        <v>11655500</v>
      </c>
      <c r="F220" s="93"/>
      <c r="G220" s="93"/>
      <c r="H220" s="27"/>
    </row>
    <row r="221" spans="1:8" hidden="1" x14ac:dyDescent="0.3">
      <c r="A221" s="58" t="s">
        <v>356</v>
      </c>
      <c r="B221" s="76" t="s">
        <v>357</v>
      </c>
      <c r="C221" s="76"/>
      <c r="D221" s="48">
        <f t="shared" ref="D221:H221" si="111">D222</f>
        <v>0</v>
      </c>
      <c r="E221" s="97">
        <f t="shared" si="111"/>
        <v>0</v>
      </c>
      <c r="F221" s="97">
        <f t="shared" si="111"/>
        <v>0</v>
      </c>
      <c r="G221" s="97">
        <f t="shared" si="111"/>
        <v>0</v>
      </c>
      <c r="H221" s="27">
        <f t="shared" si="111"/>
        <v>0</v>
      </c>
    </row>
    <row r="222" spans="1:8" hidden="1" x14ac:dyDescent="0.3">
      <c r="A222" s="58" t="s">
        <v>358</v>
      </c>
      <c r="B222" s="76" t="s">
        <v>359</v>
      </c>
      <c r="C222" s="76"/>
      <c r="D222" s="48"/>
      <c r="E222" s="97"/>
      <c r="F222" s="97"/>
      <c r="G222" s="97"/>
      <c r="H222" s="27"/>
    </row>
    <row r="223" spans="1:8" ht="48.6" customHeight="1" x14ac:dyDescent="0.3">
      <c r="A223" s="59" t="s">
        <v>360</v>
      </c>
      <c r="B223" s="77" t="s">
        <v>361</v>
      </c>
      <c r="C223" s="78"/>
      <c r="D223" s="45">
        <f>D228+D230+D232+D234+D238+D248+D252+D236+D226</f>
        <v>73734963.539999992</v>
      </c>
      <c r="E223" s="96">
        <f>E228+E230+E232+E234+E238+E248+E252+E236+E226+E246+E250+E224+E244</f>
        <v>114790541.48</v>
      </c>
      <c r="F223" s="96">
        <f t="shared" ref="F223:G223" si="112">F228+F230+F232+F234+F238+F248+F252+F236+F226+F246+F250+F224</f>
        <v>53357633.740000002</v>
      </c>
      <c r="G223" s="96">
        <f t="shared" si="112"/>
        <v>67647360.920000002</v>
      </c>
      <c r="H223" s="30">
        <f>H228+H230+H232+H234+H238+H248+H252+H236+H226</f>
        <v>55290470.460000001</v>
      </c>
    </row>
    <row r="224" spans="1:8" ht="159.6" customHeight="1" x14ac:dyDescent="0.3">
      <c r="A224" s="58" t="s">
        <v>557</v>
      </c>
      <c r="B224" s="91" t="s">
        <v>585</v>
      </c>
      <c r="C224" s="79" t="s">
        <v>561</v>
      </c>
      <c r="D224" s="48"/>
      <c r="E224" s="93">
        <f>E225</f>
        <v>5169582.8899999997</v>
      </c>
      <c r="F224" s="93">
        <f t="shared" ref="F224:G224" si="113">F225</f>
        <v>0</v>
      </c>
      <c r="G224" s="93">
        <f t="shared" si="113"/>
        <v>0</v>
      </c>
      <c r="H224" s="27"/>
    </row>
    <row r="225" spans="1:8" ht="172.9" customHeight="1" x14ac:dyDescent="0.3">
      <c r="A225" s="58" t="s">
        <v>556</v>
      </c>
      <c r="B225" s="91" t="s">
        <v>586</v>
      </c>
      <c r="C225" s="79"/>
      <c r="D225" s="48"/>
      <c r="E225" s="93">
        <f>5057167.5+112415.39</f>
        <v>5169582.8899999997</v>
      </c>
      <c r="F225" s="93"/>
      <c r="G225" s="93"/>
      <c r="H225" s="27"/>
    </row>
    <row r="226" spans="1:8" ht="42.75" hidden="1" customHeight="1" x14ac:dyDescent="0.3">
      <c r="A226" s="58" t="s">
        <v>463</v>
      </c>
      <c r="B226" s="76" t="s">
        <v>511</v>
      </c>
      <c r="C226" s="78"/>
      <c r="D226" s="80">
        <f t="shared" ref="D226:H226" si="114">D227</f>
        <v>879500</v>
      </c>
      <c r="E226" s="93">
        <f t="shared" si="114"/>
        <v>0</v>
      </c>
      <c r="F226" s="93">
        <f t="shared" si="114"/>
        <v>0</v>
      </c>
      <c r="G226" s="93">
        <f t="shared" si="114"/>
        <v>0</v>
      </c>
      <c r="H226" s="5">
        <f t="shared" si="114"/>
        <v>0</v>
      </c>
    </row>
    <row r="227" spans="1:8" ht="49.5" hidden="1" customHeight="1" x14ac:dyDescent="0.3">
      <c r="A227" s="58" t="s">
        <v>464</v>
      </c>
      <c r="B227" s="76" t="s">
        <v>512</v>
      </c>
      <c r="C227" s="78">
        <v>50810</v>
      </c>
      <c r="D227" s="48">
        <v>879500</v>
      </c>
      <c r="E227" s="93"/>
      <c r="F227" s="93"/>
      <c r="G227" s="93"/>
      <c r="H227" s="27"/>
    </row>
    <row r="228" spans="1:8" ht="63.75" hidden="1" customHeight="1" x14ac:dyDescent="0.3">
      <c r="A228" s="58" t="s">
        <v>362</v>
      </c>
      <c r="B228" s="76" t="s">
        <v>363</v>
      </c>
      <c r="C228" s="79"/>
      <c r="D228" s="48">
        <f t="shared" ref="D228:H228" si="115">D229</f>
        <v>0</v>
      </c>
      <c r="E228" s="93">
        <f t="shared" si="115"/>
        <v>0</v>
      </c>
      <c r="F228" s="93">
        <f t="shared" si="115"/>
        <v>0</v>
      </c>
      <c r="G228" s="93">
        <f t="shared" si="115"/>
        <v>0</v>
      </c>
      <c r="H228" s="27">
        <f t="shared" si="115"/>
        <v>0</v>
      </c>
    </row>
    <row r="229" spans="1:8" ht="63.75" hidden="1" customHeight="1" x14ac:dyDescent="0.3">
      <c r="A229" s="58" t="s">
        <v>438</v>
      </c>
      <c r="B229" s="76" t="s">
        <v>437</v>
      </c>
      <c r="C229" s="79">
        <v>50970</v>
      </c>
      <c r="D229" s="48"/>
      <c r="E229" s="93"/>
      <c r="F229" s="93"/>
      <c r="G229" s="93"/>
      <c r="H229" s="27"/>
    </row>
    <row r="230" spans="1:8" ht="79.5" hidden="1" customHeight="1" x14ac:dyDescent="0.3">
      <c r="A230" s="58" t="s">
        <v>364</v>
      </c>
      <c r="B230" s="81" t="s">
        <v>365</v>
      </c>
      <c r="C230" s="82"/>
      <c r="D230" s="48">
        <f t="shared" ref="D230:H230" si="116">D231</f>
        <v>0</v>
      </c>
      <c r="E230" s="93">
        <f t="shared" si="116"/>
        <v>0</v>
      </c>
      <c r="F230" s="93">
        <f t="shared" si="116"/>
        <v>0</v>
      </c>
      <c r="G230" s="93">
        <f t="shared" si="116"/>
        <v>0</v>
      </c>
      <c r="H230" s="27">
        <f t="shared" si="116"/>
        <v>0</v>
      </c>
    </row>
    <row r="231" spans="1:8" ht="75" hidden="1" customHeight="1" x14ac:dyDescent="0.3">
      <c r="A231" s="58" t="s">
        <v>439</v>
      </c>
      <c r="B231" s="83" t="s">
        <v>440</v>
      </c>
      <c r="C231" s="79" t="s">
        <v>366</v>
      </c>
      <c r="D231" s="48"/>
      <c r="E231" s="93"/>
      <c r="F231" s="93"/>
      <c r="G231" s="93"/>
      <c r="H231" s="27"/>
    </row>
    <row r="232" spans="1:8" ht="76.900000000000006" hidden="1" customHeight="1" x14ac:dyDescent="0.3">
      <c r="A232" s="58" t="s">
        <v>505</v>
      </c>
      <c r="B232" s="70" t="s">
        <v>507</v>
      </c>
      <c r="C232" s="79"/>
      <c r="D232" s="48">
        <v>1260000</v>
      </c>
      <c r="E232" s="93">
        <f t="shared" ref="D232:H234" si="117">E233</f>
        <v>0</v>
      </c>
      <c r="F232" s="93">
        <f t="shared" si="117"/>
        <v>0</v>
      </c>
      <c r="G232" s="93">
        <f t="shared" si="117"/>
        <v>0</v>
      </c>
      <c r="H232" s="27">
        <f t="shared" si="117"/>
        <v>0</v>
      </c>
    </row>
    <row r="233" spans="1:8" ht="84" hidden="1" customHeight="1" x14ac:dyDescent="0.3">
      <c r="A233" s="58" t="s">
        <v>506</v>
      </c>
      <c r="B233" s="81" t="s">
        <v>510</v>
      </c>
      <c r="C233" s="82" t="s">
        <v>528</v>
      </c>
      <c r="D233" s="48">
        <f>D232</f>
        <v>1260000</v>
      </c>
      <c r="E233" s="93"/>
      <c r="F233" s="93"/>
      <c r="G233" s="93"/>
      <c r="H233" s="27"/>
    </row>
    <row r="234" spans="1:8" ht="99.6" customHeight="1" x14ac:dyDescent="0.3">
      <c r="A234" s="58" t="s">
        <v>367</v>
      </c>
      <c r="B234" s="76" t="s">
        <v>513</v>
      </c>
      <c r="C234" s="79"/>
      <c r="D234" s="48">
        <f t="shared" si="117"/>
        <v>6395700</v>
      </c>
      <c r="E234" s="93">
        <f t="shared" si="117"/>
        <v>6589000</v>
      </c>
      <c r="F234" s="93">
        <f t="shared" si="117"/>
        <v>6589000</v>
      </c>
      <c r="G234" s="93">
        <f t="shared" si="117"/>
        <v>6589000</v>
      </c>
      <c r="H234" s="27">
        <f t="shared" si="117"/>
        <v>7594526.1399999997</v>
      </c>
    </row>
    <row r="235" spans="1:8" ht="105" customHeight="1" x14ac:dyDescent="0.3">
      <c r="A235" s="58" t="s">
        <v>450</v>
      </c>
      <c r="B235" s="76" t="s">
        <v>514</v>
      </c>
      <c r="C235" s="79" t="s">
        <v>368</v>
      </c>
      <c r="D235" s="48">
        <v>6395700</v>
      </c>
      <c r="E235" s="93">
        <v>6589000</v>
      </c>
      <c r="F235" s="93">
        <v>6589000</v>
      </c>
      <c r="G235" s="93">
        <v>6589000</v>
      </c>
      <c r="H235" s="27">
        <v>7594526.1399999997</v>
      </c>
    </row>
    <row r="236" spans="1:8" ht="54.75" hidden="1" customHeight="1" x14ac:dyDescent="0.3">
      <c r="A236" s="58" t="s">
        <v>369</v>
      </c>
      <c r="B236" s="76" t="s">
        <v>370</v>
      </c>
      <c r="C236" s="79"/>
      <c r="D236" s="48">
        <f t="shared" ref="D236:H236" si="118">D237</f>
        <v>0</v>
      </c>
      <c r="E236" s="93">
        <f>E237</f>
        <v>0</v>
      </c>
      <c r="F236" s="98">
        <f t="shared" si="118"/>
        <v>0</v>
      </c>
      <c r="G236" s="93">
        <f t="shared" si="118"/>
        <v>0</v>
      </c>
      <c r="H236" s="27">
        <f t="shared" si="118"/>
        <v>0</v>
      </c>
    </row>
    <row r="237" spans="1:8" ht="58.5" hidden="1" customHeight="1" x14ac:dyDescent="0.3">
      <c r="A237" s="58" t="s">
        <v>460</v>
      </c>
      <c r="B237" s="76" t="s">
        <v>515</v>
      </c>
      <c r="C237" s="79" t="s">
        <v>474</v>
      </c>
      <c r="D237" s="48">
        <v>0</v>
      </c>
      <c r="E237" s="93">
        <v>0</v>
      </c>
      <c r="F237" s="98">
        <v>0</v>
      </c>
      <c r="G237" s="93"/>
      <c r="H237" s="27">
        <v>0</v>
      </c>
    </row>
    <row r="238" spans="1:8" ht="45.6" customHeight="1" x14ac:dyDescent="0.3">
      <c r="A238" s="58" t="s">
        <v>371</v>
      </c>
      <c r="B238" s="76" t="s">
        <v>372</v>
      </c>
      <c r="C238" s="79"/>
      <c r="D238" s="48">
        <f t="shared" ref="D238:H238" si="119">D239</f>
        <v>1484000</v>
      </c>
      <c r="E238" s="93">
        <f t="shared" si="119"/>
        <v>318000</v>
      </c>
      <c r="F238" s="93">
        <f t="shared" si="119"/>
        <v>318000</v>
      </c>
      <c r="G238" s="93">
        <f t="shared" si="119"/>
        <v>318000</v>
      </c>
      <c r="H238" s="27">
        <f t="shared" si="119"/>
        <v>567349.75</v>
      </c>
    </row>
    <row r="239" spans="1:8" ht="61.15" customHeight="1" x14ac:dyDescent="0.3">
      <c r="A239" s="58" t="s">
        <v>441</v>
      </c>
      <c r="B239" s="76" t="s">
        <v>516</v>
      </c>
      <c r="C239" s="79" t="s">
        <v>373</v>
      </c>
      <c r="D239" s="48">
        <v>1484000</v>
      </c>
      <c r="E239" s="93">
        <v>318000</v>
      </c>
      <c r="F239" s="93">
        <v>318000</v>
      </c>
      <c r="G239" s="93">
        <v>318000</v>
      </c>
      <c r="H239" s="27">
        <v>567349.75</v>
      </c>
    </row>
    <row r="240" spans="1:8" ht="39.75" hidden="1" customHeight="1" x14ac:dyDescent="0.3">
      <c r="A240" s="84" t="s">
        <v>478</v>
      </c>
      <c r="B240" s="76" t="s">
        <v>475</v>
      </c>
      <c r="C240" s="79"/>
      <c r="D240" s="80">
        <f>D241</f>
        <v>0</v>
      </c>
      <c r="E240" s="93">
        <f>E241</f>
        <v>0</v>
      </c>
      <c r="F240" s="93"/>
      <c r="G240" s="93"/>
      <c r="H240" s="5">
        <f>H241</f>
        <v>0</v>
      </c>
    </row>
    <row r="241" spans="1:8" ht="39.75" hidden="1" customHeight="1" x14ac:dyDescent="0.3">
      <c r="A241" s="84" t="s">
        <v>479</v>
      </c>
      <c r="B241" s="85" t="s">
        <v>476</v>
      </c>
      <c r="C241" s="86" t="s">
        <v>477</v>
      </c>
      <c r="D241" s="87"/>
      <c r="E241" s="99"/>
      <c r="F241" s="93"/>
      <c r="G241" s="93"/>
      <c r="H241" s="40"/>
    </row>
    <row r="242" spans="1:8" ht="21" hidden="1" customHeight="1" x14ac:dyDescent="0.3">
      <c r="A242" s="58" t="s">
        <v>471</v>
      </c>
      <c r="B242" s="76" t="s">
        <v>472</v>
      </c>
      <c r="C242" s="79"/>
      <c r="D242" s="80">
        <f t="shared" ref="D242:H242" si="120">D243</f>
        <v>0</v>
      </c>
      <c r="E242" s="93">
        <f t="shared" si="120"/>
        <v>0</v>
      </c>
      <c r="F242" s="93">
        <f t="shared" si="120"/>
        <v>0</v>
      </c>
      <c r="G242" s="93">
        <f t="shared" si="120"/>
        <v>0</v>
      </c>
      <c r="H242" s="5">
        <f t="shared" si="120"/>
        <v>0</v>
      </c>
    </row>
    <row r="243" spans="1:8" ht="28.5" hidden="1" customHeight="1" x14ac:dyDescent="0.3">
      <c r="A243" s="58" t="s">
        <v>473</v>
      </c>
      <c r="B243" s="76" t="s">
        <v>570</v>
      </c>
      <c r="C243" s="79">
        <v>55190</v>
      </c>
      <c r="D243" s="48"/>
      <c r="E243" s="93"/>
      <c r="F243" s="93"/>
      <c r="G243" s="93"/>
      <c r="H243" s="27"/>
    </row>
    <row r="244" spans="1:8" ht="84.6" customHeight="1" x14ac:dyDescent="0.3">
      <c r="A244" s="58" t="s">
        <v>564</v>
      </c>
      <c r="B244" s="76" t="s">
        <v>571</v>
      </c>
      <c r="C244" s="79"/>
      <c r="D244" s="48"/>
      <c r="E244" s="93">
        <f>E245</f>
        <v>14498550</v>
      </c>
      <c r="F244" s="93"/>
      <c r="G244" s="93"/>
      <c r="H244" s="27"/>
    </row>
    <row r="245" spans="1:8" ht="100.15" customHeight="1" x14ac:dyDescent="0.3">
      <c r="A245" s="58" t="s">
        <v>565</v>
      </c>
      <c r="B245" s="76" t="s">
        <v>572</v>
      </c>
      <c r="C245" s="79" t="s">
        <v>566</v>
      </c>
      <c r="D245" s="48"/>
      <c r="E245" s="93">
        <v>14498550</v>
      </c>
      <c r="F245" s="93"/>
      <c r="G245" s="93"/>
      <c r="H245" s="27"/>
    </row>
    <row r="246" spans="1:8" ht="48.75" customHeight="1" x14ac:dyDescent="0.3">
      <c r="A246" s="58" t="s">
        <v>480</v>
      </c>
      <c r="B246" s="76" t="s">
        <v>553</v>
      </c>
      <c r="C246" s="79"/>
      <c r="D246" s="80">
        <f t="shared" ref="D246:E246" si="121">D247</f>
        <v>0</v>
      </c>
      <c r="E246" s="93">
        <f t="shared" si="121"/>
        <v>19810554.219999999</v>
      </c>
      <c r="F246" s="93"/>
      <c r="G246" s="93"/>
      <c r="H246" s="5">
        <f t="shared" ref="H246" si="122">H247</f>
        <v>0</v>
      </c>
    </row>
    <row r="247" spans="1:8" ht="61.15" customHeight="1" x14ac:dyDescent="0.3">
      <c r="A247" s="58" t="s">
        <v>482</v>
      </c>
      <c r="B247" s="76" t="s">
        <v>552</v>
      </c>
      <c r="C247" s="86" t="s">
        <v>481</v>
      </c>
      <c r="D247" s="80"/>
      <c r="E247" s="93">
        <v>19810554.219999999</v>
      </c>
      <c r="F247" s="93"/>
      <c r="G247" s="93"/>
      <c r="H247" s="5"/>
    </row>
    <row r="248" spans="1:8" ht="45.6" customHeight="1" x14ac:dyDescent="0.3">
      <c r="A248" s="47" t="s">
        <v>374</v>
      </c>
      <c r="B248" s="70" t="s">
        <v>375</v>
      </c>
      <c r="C248" s="82"/>
      <c r="D248" s="60">
        <f t="shared" ref="D248:H248" si="123">D249</f>
        <v>595000</v>
      </c>
      <c r="E248" s="98">
        <f t="shared" si="123"/>
        <v>0</v>
      </c>
      <c r="F248" s="98">
        <f t="shared" si="123"/>
        <v>0</v>
      </c>
      <c r="G248" s="98">
        <f t="shared" si="123"/>
        <v>3000000</v>
      </c>
      <c r="H248" s="31">
        <f t="shared" si="123"/>
        <v>0</v>
      </c>
    </row>
    <row r="249" spans="1:8" ht="67.150000000000006" customHeight="1" x14ac:dyDescent="0.3">
      <c r="A249" s="47" t="s">
        <v>442</v>
      </c>
      <c r="B249" s="70" t="s">
        <v>517</v>
      </c>
      <c r="C249" s="82" t="s">
        <v>376</v>
      </c>
      <c r="D249" s="60">
        <f>11900-11900+595000</f>
        <v>595000</v>
      </c>
      <c r="E249" s="98"/>
      <c r="F249" s="98"/>
      <c r="G249" s="98">
        <v>3000000</v>
      </c>
      <c r="H249" s="31"/>
    </row>
    <row r="250" spans="1:8" ht="45.75" customHeight="1" x14ac:dyDescent="0.3">
      <c r="A250" s="47" t="s">
        <v>550</v>
      </c>
      <c r="B250" s="70" t="s">
        <v>551</v>
      </c>
      <c r="C250" s="82"/>
      <c r="D250" s="60"/>
      <c r="E250" s="98">
        <f>E251</f>
        <v>19101123</v>
      </c>
      <c r="F250" s="98">
        <f t="shared" ref="F250:G250" si="124">F251</f>
        <v>0</v>
      </c>
      <c r="G250" s="98">
        <f t="shared" si="124"/>
        <v>0</v>
      </c>
      <c r="H250" s="31"/>
    </row>
    <row r="251" spans="1:8" ht="60.6" customHeight="1" x14ac:dyDescent="0.3">
      <c r="A251" s="47" t="s">
        <v>547</v>
      </c>
      <c r="B251" s="70" t="s">
        <v>548</v>
      </c>
      <c r="C251" s="82" t="s">
        <v>549</v>
      </c>
      <c r="D251" s="60"/>
      <c r="E251" s="98">
        <v>19101123</v>
      </c>
      <c r="F251" s="98"/>
      <c r="G251" s="98"/>
      <c r="H251" s="31"/>
    </row>
    <row r="252" spans="1:8" ht="33.6" customHeight="1" x14ac:dyDescent="0.3">
      <c r="A252" s="56" t="s">
        <v>377</v>
      </c>
      <c r="B252" s="75" t="s">
        <v>378</v>
      </c>
      <c r="C252" s="56"/>
      <c r="D252" s="57">
        <f t="shared" ref="D252:H252" si="125">D253</f>
        <v>63120763.539999999</v>
      </c>
      <c r="E252" s="97">
        <f t="shared" si="125"/>
        <v>49303731.370000005</v>
      </c>
      <c r="F252" s="97">
        <f t="shared" si="125"/>
        <v>46450633.740000002</v>
      </c>
      <c r="G252" s="97">
        <f t="shared" si="125"/>
        <v>57740360.920000002</v>
      </c>
      <c r="H252" s="27">
        <f t="shared" si="125"/>
        <v>47128594.57</v>
      </c>
    </row>
    <row r="253" spans="1:8" ht="33" customHeight="1" x14ac:dyDescent="0.3">
      <c r="A253" s="56" t="s">
        <v>443</v>
      </c>
      <c r="B253" s="75" t="s">
        <v>590</v>
      </c>
      <c r="C253" s="56"/>
      <c r="D253" s="57">
        <f>SUM(D254:D274)</f>
        <v>63120763.539999999</v>
      </c>
      <c r="E253" s="97">
        <f>SUM(E254:E274)</f>
        <v>49303731.370000005</v>
      </c>
      <c r="F253" s="97">
        <f>SUM(F254:F274)</f>
        <v>46450633.740000002</v>
      </c>
      <c r="G253" s="97">
        <f>SUM(G254:G274)</f>
        <v>57740360.920000002</v>
      </c>
      <c r="H253" s="27">
        <f>SUM(H254:H274)</f>
        <v>47128594.57</v>
      </c>
    </row>
    <row r="254" spans="1:8" ht="66" hidden="1" customHeight="1" x14ac:dyDescent="0.3">
      <c r="A254" s="58" t="s">
        <v>443</v>
      </c>
      <c r="B254" s="76" t="s">
        <v>454</v>
      </c>
      <c r="C254" s="79" t="s">
        <v>379</v>
      </c>
      <c r="D254" s="48">
        <v>2258400</v>
      </c>
      <c r="E254" s="97"/>
      <c r="F254" s="97"/>
      <c r="G254" s="97"/>
      <c r="H254" s="27"/>
    </row>
    <row r="255" spans="1:8" ht="69" customHeight="1" x14ac:dyDescent="0.3">
      <c r="A255" s="58" t="s">
        <v>443</v>
      </c>
      <c r="B255" s="76" t="s">
        <v>452</v>
      </c>
      <c r="C255" s="79">
        <v>73930</v>
      </c>
      <c r="D255" s="48">
        <v>5116500</v>
      </c>
      <c r="E255" s="93">
        <v>4871789.47</v>
      </c>
      <c r="F255" s="93">
        <v>5066661.05</v>
      </c>
      <c r="G255" s="93">
        <v>5269327.49</v>
      </c>
      <c r="H255" s="27">
        <v>4871789.47</v>
      </c>
    </row>
    <row r="256" spans="1:8" ht="71.45" customHeight="1" x14ac:dyDescent="0.3">
      <c r="A256" s="58" t="s">
        <v>443</v>
      </c>
      <c r="B256" s="76" t="s">
        <v>453</v>
      </c>
      <c r="C256" s="79">
        <v>73090</v>
      </c>
      <c r="D256" s="48">
        <f>2930500-1200000</f>
        <v>1730500</v>
      </c>
      <c r="E256" s="93">
        <v>4515325.7699999996</v>
      </c>
      <c r="F256" s="93">
        <v>4695938.8</v>
      </c>
      <c r="G256" s="93">
        <v>4883776.3499999996</v>
      </c>
      <c r="H256" s="27">
        <v>4515325.7699999996</v>
      </c>
    </row>
    <row r="257" spans="1:8" ht="88.15" customHeight="1" x14ac:dyDescent="0.3">
      <c r="A257" s="58" t="s">
        <v>443</v>
      </c>
      <c r="B257" s="76" t="s">
        <v>554</v>
      </c>
      <c r="C257" s="79">
        <v>73420</v>
      </c>
      <c r="D257" s="48">
        <f>1121000+228734</f>
        <v>1349734</v>
      </c>
      <c r="E257" s="93">
        <f>1039033.2-176743.2</f>
        <v>862290</v>
      </c>
      <c r="F257" s="93">
        <v>1039033.2</v>
      </c>
      <c r="G257" s="93">
        <v>1039033.2</v>
      </c>
      <c r="H257" s="27">
        <v>1039033.2</v>
      </c>
    </row>
    <row r="258" spans="1:8" ht="55.5" hidden="1" customHeight="1" x14ac:dyDescent="0.3">
      <c r="A258" s="58" t="s">
        <v>443</v>
      </c>
      <c r="B258" s="76" t="s">
        <v>451</v>
      </c>
      <c r="C258" s="79">
        <v>73202</v>
      </c>
      <c r="D258" s="48">
        <f>27900+600</f>
        <v>28500</v>
      </c>
      <c r="E258" s="93"/>
      <c r="F258" s="93"/>
      <c r="G258" s="93"/>
      <c r="H258" s="27"/>
    </row>
    <row r="259" spans="1:8" ht="111.6" customHeight="1" x14ac:dyDescent="0.3">
      <c r="A259" s="58" t="s">
        <v>443</v>
      </c>
      <c r="B259" s="76" t="s">
        <v>459</v>
      </c>
      <c r="C259" s="79">
        <v>73240</v>
      </c>
      <c r="D259" s="48">
        <f>49800+43533.33</f>
        <v>93333.33</v>
      </c>
      <c r="E259" s="93">
        <v>93333.33</v>
      </c>
      <c r="F259" s="93">
        <v>93333.33</v>
      </c>
      <c r="G259" s="93">
        <v>93333.33</v>
      </c>
      <c r="H259" s="27">
        <v>93333.33</v>
      </c>
    </row>
    <row r="260" spans="1:8" ht="83.45" customHeight="1" x14ac:dyDescent="0.3">
      <c r="A260" s="58" t="s">
        <v>443</v>
      </c>
      <c r="B260" s="88" t="s">
        <v>458</v>
      </c>
      <c r="C260" s="89" t="s">
        <v>486</v>
      </c>
      <c r="D260" s="48">
        <v>8607700</v>
      </c>
      <c r="E260" s="93">
        <v>9305900</v>
      </c>
      <c r="F260" s="100">
        <v>9678200</v>
      </c>
      <c r="G260" s="100">
        <v>10065300</v>
      </c>
      <c r="H260" s="6">
        <v>9305900</v>
      </c>
    </row>
    <row r="261" spans="1:8" ht="88.15" customHeight="1" x14ac:dyDescent="0.3">
      <c r="A261" s="58" t="s">
        <v>443</v>
      </c>
      <c r="B261" s="88" t="s">
        <v>455</v>
      </c>
      <c r="C261" s="89" t="s">
        <v>483</v>
      </c>
      <c r="D261" s="48">
        <f>7370809.56+4941486.65</f>
        <v>12312296.210000001</v>
      </c>
      <c r="E261" s="93">
        <v>77386.600000000006</v>
      </c>
      <c r="F261" s="100">
        <v>77386.600000000006</v>
      </c>
      <c r="G261" s="100">
        <v>77386.600000000006</v>
      </c>
      <c r="H261" s="6">
        <v>77386.600000000006</v>
      </c>
    </row>
    <row r="262" spans="1:8" ht="69" hidden="1" customHeight="1" x14ac:dyDescent="0.3">
      <c r="A262" s="58" t="s">
        <v>443</v>
      </c>
      <c r="B262" s="88" t="s">
        <v>456</v>
      </c>
      <c r="C262" s="89" t="s">
        <v>484</v>
      </c>
      <c r="D262" s="48">
        <v>10000</v>
      </c>
      <c r="E262" s="93">
        <v>0</v>
      </c>
      <c r="F262" s="100">
        <v>0</v>
      </c>
      <c r="G262" s="100">
        <v>0</v>
      </c>
      <c r="H262" s="6">
        <v>0</v>
      </c>
    </row>
    <row r="263" spans="1:8" ht="73.150000000000006" customHeight="1" x14ac:dyDescent="0.3">
      <c r="A263" s="58" t="s">
        <v>443</v>
      </c>
      <c r="B263" s="88" t="s">
        <v>457</v>
      </c>
      <c r="C263" s="89" t="s">
        <v>485</v>
      </c>
      <c r="D263" s="48">
        <v>24057000</v>
      </c>
      <c r="E263" s="93">
        <v>26831364.780000001</v>
      </c>
      <c r="F263" s="100">
        <v>25410503.760000002</v>
      </c>
      <c r="G263" s="100">
        <v>35924129.18</v>
      </c>
      <c r="H263" s="6">
        <v>26831364.780000001</v>
      </c>
    </row>
    <row r="264" spans="1:8" ht="75" customHeight="1" x14ac:dyDescent="0.3">
      <c r="A264" s="58" t="s">
        <v>443</v>
      </c>
      <c r="B264" s="76" t="s">
        <v>465</v>
      </c>
      <c r="C264" s="89" t="s">
        <v>466</v>
      </c>
      <c r="D264" s="48">
        <v>266500</v>
      </c>
      <c r="E264" s="93">
        <v>250000</v>
      </c>
      <c r="F264" s="100"/>
      <c r="G264" s="100"/>
      <c r="H264" s="6"/>
    </row>
    <row r="265" spans="1:8" ht="108" customHeight="1" x14ac:dyDescent="0.3">
      <c r="A265" s="58" t="s">
        <v>443</v>
      </c>
      <c r="B265" s="88" t="s">
        <v>469</v>
      </c>
      <c r="C265" s="89" t="s">
        <v>470</v>
      </c>
      <c r="D265" s="48">
        <v>97700</v>
      </c>
      <c r="E265" s="93">
        <v>316341.42</v>
      </c>
      <c r="F265" s="100">
        <v>311457</v>
      </c>
      <c r="G265" s="100">
        <v>309954.77</v>
      </c>
      <c r="H265" s="6">
        <v>316341.42</v>
      </c>
    </row>
    <row r="266" spans="1:8" ht="120.75" hidden="1" customHeight="1" x14ac:dyDescent="0.3">
      <c r="A266" s="58" t="s">
        <v>443</v>
      </c>
      <c r="B266" s="88" t="s">
        <v>523</v>
      </c>
      <c r="C266" s="89" t="s">
        <v>527</v>
      </c>
      <c r="D266" s="48">
        <v>790500</v>
      </c>
      <c r="E266" s="93"/>
      <c r="F266" s="100"/>
      <c r="G266" s="100"/>
      <c r="H266" s="6"/>
    </row>
    <row r="267" spans="1:8" ht="65.25" customHeight="1" x14ac:dyDescent="0.3">
      <c r="A267" s="58" t="s">
        <v>443</v>
      </c>
      <c r="B267" s="88" t="s">
        <v>524</v>
      </c>
      <c r="C267" s="89" t="s">
        <v>526</v>
      </c>
      <c r="D267" s="48">
        <v>5000000</v>
      </c>
      <c r="E267" s="93">
        <v>2000000</v>
      </c>
      <c r="F267" s="100"/>
      <c r="G267" s="100"/>
      <c r="H267" s="6"/>
    </row>
    <row r="268" spans="1:8" ht="84" hidden="1" customHeight="1" x14ac:dyDescent="0.3">
      <c r="A268" s="58" t="s">
        <v>443</v>
      </c>
      <c r="B268" s="88" t="s">
        <v>529</v>
      </c>
      <c r="C268" s="89" t="s">
        <v>525</v>
      </c>
      <c r="D268" s="48">
        <v>1402100</v>
      </c>
      <c r="E268" s="93"/>
      <c r="F268" s="100"/>
      <c r="G268" s="100"/>
      <c r="H268" s="6"/>
    </row>
    <row r="269" spans="1:8" ht="97.15" customHeight="1" x14ac:dyDescent="0.3">
      <c r="A269" s="58" t="s">
        <v>443</v>
      </c>
      <c r="B269" s="76" t="s">
        <v>555</v>
      </c>
      <c r="C269" s="89" t="s">
        <v>540</v>
      </c>
      <c r="D269" s="48"/>
      <c r="E269" s="93">
        <f>78120-78120</f>
        <v>0</v>
      </c>
      <c r="F269" s="100">
        <v>78120</v>
      </c>
      <c r="G269" s="100">
        <v>78120</v>
      </c>
      <c r="H269" s="6">
        <v>78120</v>
      </c>
    </row>
    <row r="270" spans="1:8" ht="106.9" hidden="1" customHeight="1" x14ac:dyDescent="0.3">
      <c r="A270" s="58"/>
      <c r="B270" s="88" t="s">
        <v>467</v>
      </c>
      <c r="C270" s="89"/>
      <c r="D270" s="48"/>
      <c r="E270" s="93"/>
      <c r="F270" s="100"/>
      <c r="G270" s="100"/>
      <c r="H270" s="6"/>
    </row>
    <row r="271" spans="1:8" ht="67.900000000000006" hidden="1" customHeight="1" x14ac:dyDescent="0.3">
      <c r="A271" s="58"/>
      <c r="B271" s="76" t="s">
        <v>468</v>
      </c>
      <c r="C271" s="79">
        <v>11830</v>
      </c>
      <c r="D271" s="48"/>
      <c r="E271" s="93"/>
      <c r="F271" s="100"/>
      <c r="G271" s="100"/>
      <c r="H271" s="6"/>
    </row>
    <row r="272" spans="1:8" ht="67.150000000000006" customHeight="1" x14ac:dyDescent="0.3">
      <c r="A272" s="58" t="s">
        <v>443</v>
      </c>
      <c r="B272" s="76" t="s">
        <v>487</v>
      </c>
      <c r="C272" s="89"/>
      <c r="D272" s="48"/>
      <c r="E272" s="93">
        <v>180000</v>
      </c>
      <c r="F272" s="100"/>
      <c r="G272" s="100"/>
      <c r="H272" s="6"/>
    </row>
    <row r="273" spans="1:8" ht="139.15" hidden="1" customHeight="1" x14ac:dyDescent="0.3">
      <c r="A273" s="58"/>
      <c r="B273" s="76" t="s">
        <v>488</v>
      </c>
      <c r="C273" s="89"/>
      <c r="D273" s="48"/>
      <c r="E273" s="97"/>
      <c r="F273" s="107"/>
      <c r="G273" s="107"/>
      <c r="H273" s="6"/>
    </row>
    <row r="274" spans="1:8" ht="89.45" hidden="1" customHeight="1" x14ac:dyDescent="0.3">
      <c r="A274" s="58"/>
      <c r="B274" s="76" t="s">
        <v>489</v>
      </c>
      <c r="C274" s="79">
        <v>73450</v>
      </c>
      <c r="D274" s="48"/>
      <c r="E274" s="97"/>
      <c r="F274" s="107"/>
      <c r="G274" s="107"/>
      <c r="H274" s="6"/>
    </row>
    <row r="275" spans="1:8" ht="37.5" customHeight="1" x14ac:dyDescent="0.3">
      <c r="A275" s="53" t="s">
        <v>380</v>
      </c>
      <c r="B275" s="74" t="s">
        <v>381</v>
      </c>
      <c r="C275" s="53"/>
      <c r="D275" s="55">
        <f t="shared" ref="D275:H275" si="126">D276+D289+D291+D293</f>
        <v>323765578.60000002</v>
      </c>
      <c r="E275" s="96">
        <f t="shared" si="126"/>
        <v>399299374.17000002</v>
      </c>
      <c r="F275" s="96">
        <f t="shared" si="126"/>
        <v>385769116.45000005</v>
      </c>
      <c r="G275" s="96">
        <f t="shared" si="126"/>
        <v>399816130.25999999</v>
      </c>
      <c r="H275" s="30">
        <f t="shared" si="126"/>
        <v>371622357.25</v>
      </c>
    </row>
    <row r="276" spans="1:8" ht="64.900000000000006" customHeight="1" x14ac:dyDescent="0.3">
      <c r="A276" s="58" t="s">
        <v>382</v>
      </c>
      <c r="B276" s="76" t="s">
        <v>383</v>
      </c>
      <c r="C276" s="79"/>
      <c r="D276" s="48">
        <f t="shared" ref="D276:H276" si="127">D277</f>
        <v>10772458.6</v>
      </c>
      <c r="E276" s="93">
        <f t="shared" si="127"/>
        <v>11109149.810000001</v>
      </c>
      <c r="F276" s="93">
        <f t="shared" si="127"/>
        <v>12499468.66</v>
      </c>
      <c r="G276" s="93">
        <f t="shared" si="127"/>
        <v>12957677.809999999</v>
      </c>
      <c r="H276" s="27">
        <f t="shared" si="127"/>
        <v>11478772.859999999</v>
      </c>
    </row>
    <row r="277" spans="1:8" ht="85.5" customHeight="1" x14ac:dyDescent="0.3">
      <c r="A277" s="58" t="s">
        <v>411</v>
      </c>
      <c r="B277" s="76" t="s">
        <v>410</v>
      </c>
      <c r="C277" s="79"/>
      <c r="D277" s="48">
        <f t="shared" ref="D277:H277" si="128">SUM(D278:D283)</f>
        <v>10772458.6</v>
      </c>
      <c r="E277" s="93">
        <f t="shared" si="128"/>
        <v>11109149.810000001</v>
      </c>
      <c r="F277" s="93">
        <f t="shared" si="128"/>
        <v>12499468.66</v>
      </c>
      <c r="G277" s="93">
        <f>SUM(G278:G283)</f>
        <v>12957677.809999999</v>
      </c>
      <c r="H277" s="27">
        <f t="shared" si="128"/>
        <v>11478772.859999999</v>
      </c>
    </row>
    <row r="278" spans="1:8" ht="108.6" customHeight="1" x14ac:dyDescent="0.3">
      <c r="A278" s="58" t="s">
        <v>411</v>
      </c>
      <c r="B278" s="76" t="s">
        <v>444</v>
      </c>
      <c r="C278" s="79">
        <v>74190</v>
      </c>
      <c r="D278" s="48">
        <v>1268000</v>
      </c>
      <c r="E278" s="93">
        <v>1072900</v>
      </c>
      <c r="F278" s="93">
        <v>1072900</v>
      </c>
      <c r="G278" s="93">
        <v>1072900</v>
      </c>
      <c r="H278" s="27">
        <v>1072900</v>
      </c>
    </row>
    <row r="279" spans="1:8" ht="252" customHeight="1" x14ac:dyDescent="0.3">
      <c r="A279" s="58" t="s">
        <v>411</v>
      </c>
      <c r="B279" s="76" t="s">
        <v>461</v>
      </c>
      <c r="C279" s="90">
        <v>74040</v>
      </c>
      <c r="D279" s="60">
        <v>516258.6</v>
      </c>
      <c r="E279" s="98">
        <v>597135</v>
      </c>
      <c r="F279" s="98">
        <v>621020.4</v>
      </c>
      <c r="G279" s="98">
        <v>645922.19999999995</v>
      </c>
      <c r="H279" s="31">
        <v>565408.80000000005</v>
      </c>
    </row>
    <row r="280" spans="1:8" ht="174" customHeight="1" x14ac:dyDescent="0.3">
      <c r="A280" s="58" t="s">
        <v>411</v>
      </c>
      <c r="B280" s="76" t="s">
        <v>445</v>
      </c>
      <c r="C280" s="79">
        <v>74090</v>
      </c>
      <c r="D280" s="48">
        <v>6335300</v>
      </c>
      <c r="E280" s="93">
        <f>7327518+224595</f>
        <v>7552113</v>
      </c>
      <c r="F280" s="93">
        <v>7620822</v>
      </c>
      <c r="G280" s="93">
        <v>7926468</v>
      </c>
      <c r="H280" s="27">
        <v>6938839.3799999999</v>
      </c>
    </row>
    <row r="281" spans="1:8" ht="291" customHeight="1" x14ac:dyDescent="0.3">
      <c r="A281" s="58" t="s">
        <v>411</v>
      </c>
      <c r="B281" s="76" t="s">
        <v>446</v>
      </c>
      <c r="C281" s="79">
        <v>74090</v>
      </c>
      <c r="D281" s="48">
        <v>860400</v>
      </c>
      <c r="E281" s="93">
        <v>995300</v>
      </c>
      <c r="F281" s="93">
        <v>1035100</v>
      </c>
      <c r="G281" s="93">
        <v>1076600</v>
      </c>
      <c r="H281" s="27">
        <v>942400</v>
      </c>
    </row>
    <row r="282" spans="1:8" ht="94.9" customHeight="1" x14ac:dyDescent="0.3">
      <c r="A282" s="58" t="s">
        <v>411</v>
      </c>
      <c r="B282" s="76" t="s">
        <v>462</v>
      </c>
      <c r="C282" s="79">
        <v>74180</v>
      </c>
      <c r="D282" s="48">
        <v>71600</v>
      </c>
      <c r="E282" s="93">
        <f>76466.35+47250.46</f>
        <v>123716.81</v>
      </c>
      <c r="F282" s="93">
        <v>79526.259999999995</v>
      </c>
      <c r="G282" s="93">
        <v>82687.61</v>
      </c>
      <c r="H282" s="27">
        <v>74524.679999999993</v>
      </c>
    </row>
    <row r="283" spans="1:8" ht="86.25" customHeight="1" x14ac:dyDescent="0.3">
      <c r="A283" s="58" t="s">
        <v>411</v>
      </c>
      <c r="B283" s="76" t="s">
        <v>447</v>
      </c>
      <c r="C283" s="79">
        <v>74030</v>
      </c>
      <c r="D283" s="60">
        <v>1720900</v>
      </c>
      <c r="E283" s="98">
        <f>1990400-1222415</f>
        <v>767985</v>
      </c>
      <c r="F283" s="98">
        <v>2070100</v>
      </c>
      <c r="G283" s="98">
        <v>2153100</v>
      </c>
      <c r="H283" s="31">
        <v>1884700</v>
      </c>
    </row>
    <row r="284" spans="1:8" ht="187.5" hidden="1" x14ac:dyDescent="0.3">
      <c r="A284" s="58"/>
      <c r="B284" s="76" t="s">
        <v>497</v>
      </c>
      <c r="C284" s="79"/>
      <c r="D284" s="60"/>
      <c r="E284" s="98"/>
      <c r="F284" s="93"/>
      <c r="G284" s="93"/>
      <c r="H284" s="31"/>
    </row>
    <row r="285" spans="1:8" ht="206.25" hidden="1" x14ac:dyDescent="0.3">
      <c r="A285" s="58"/>
      <c r="B285" s="76" t="s">
        <v>498</v>
      </c>
      <c r="C285" s="79"/>
      <c r="D285" s="60"/>
      <c r="E285" s="98"/>
      <c r="F285" s="93"/>
      <c r="G285" s="93"/>
      <c r="H285" s="31"/>
    </row>
    <row r="286" spans="1:8" ht="187.5" hidden="1" x14ac:dyDescent="0.3">
      <c r="A286" s="58"/>
      <c r="B286" s="76" t="s">
        <v>499</v>
      </c>
      <c r="C286" s="79"/>
      <c r="D286" s="60"/>
      <c r="E286" s="98"/>
      <c r="F286" s="93"/>
      <c r="G286" s="93"/>
      <c r="H286" s="31"/>
    </row>
    <row r="287" spans="1:8" ht="206.25" hidden="1" x14ac:dyDescent="0.3">
      <c r="A287" s="58"/>
      <c r="B287" s="76" t="s">
        <v>500</v>
      </c>
      <c r="C287" s="79"/>
      <c r="D287" s="60"/>
      <c r="E287" s="98"/>
      <c r="F287" s="93"/>
      <c r="G287" s="93"/>
      <c r="H287" s="31"/>
    </row>
    <row r="288" spans="1:8" hidden="1" x14ac:dyDescent="0.3">
      <c r="A288" s="58"/>
      <c r="B288" s="76"/>
      <c r="C288" s="79"/>
      <c r="D288" s="60"/>
      <c r="E288" s="98"/>
      <c r="F288" s="93"/>
      <c r="G288" s="93"/>
      <c r="H288" s="31"/>
    </row>
    <row r="289" spans="1:8" ht="88.9" customHeight="1" x14ac:dyDescent="0.3">
      <c r="A289" s="58" t="s">
        <v>384</v>
      </c>
      <c r="B289" s="76" t="s">
        <v>385</v>
      </c>
      <c r="C289" s="79"/>
      <c r="D289" s="48">
        <f t="shared" ref="D289:H291" si="129">D290</f>
        <v>1100</v>
      </c>
      <c r="E289" s="93">
        <f t="shared" si="129"/>
        <v>8216</v>
      </c>
      <c r="F289" s="93">
        <f t="shared" si="129"/>
        <v>4882</v>
      </c>
      <c r="G289" s="93">
        <f t="shared" si="129"/>
        <v>85936</v>
      </c>
      <c r="H289" s="27">
        <f t="shared" si="129"/>
        <v>3091.49</v>
      </c>
    </row>
    <row r="290" spans="1:8" ht="111" customHeight="1" x14ac:dyDescent="0.3">
      <c r="A290" s="58" t="s">
        <v>409</v>
      </c>
      <c r="B290" s="91" t="s">
        <v>584</v>
      </c>
      <c r="C290" s="79">
        <v>51200</v>
      </c>
      <c r="D290" s="60">
        <v>1100</v>
      </c>
      <c r="E290" s="93">
        <f>4725+3491</f>
        <v>8216</v>
      </c>
      <c r="F290" s="101">
        <v>4882</v>
      </c>
      <c r="G290" s="93">
        <v>85936</v>
      </c>
      <c r="H290" s="42">
        <v>3091.49</v>
      </c>
    </row>
    <row r="291" spans="1:8" ht="53.45" customHeight="1" x14ac:dyDescent="0.3">
      <c r="A291" s="58" t="s">
        <v>386</v>
      </c>
      <c r="B291" s="76" t="s">
        <v>387</v>
      </c>
      <c r="C291" s="79"/>
      <c r="D291" s="60">
        <f t="shared" ref="D291" si="130">D292</f>
        <v>1000600</v>
      </c>
      <c r="E291" s="93">
        <f t="shared" si="129"/>
        <v>1047749</v>
      </c>
      <c r="F291" s="93">
        <f t="shared" si="129"/>
        <v>1101340</v>
      </c>
      <c r="G291" s="93">
        <f t="shared" si="129"/>
        <v>1145420</v>
      </c>
      <c r="H291" s="27">
        <f t="shared" si="129"/>
        <v>1052336.05</v>
      </c>
    </row>
    <row r="292" spans="1:8" ht="66.75" customHeight="1" x14ac:dyDescent="0.3">
      <c r="A292" s="58" t="s">
        <v>408</v>
      </c>
      <c r="B292" s="76" t="s">
        <v>407</v>
      </c>
      <c r="C292" s="79">
        <v>59300</v>
      </c>
      <c r="D292" s="60">
        <v>1000600</v>
      </c>
      <c r="E292" s="98">
        <v>1047749</v>
      </c>
      <c r="F292" s="98">
        <v>1101340</v>
      </c>
      <c r="G292" s="93">
        <v>1145420</v>
      </c>
      <c r="H292" s="31">
        <v>1052336.05</v>
      </c>
    </row>
    <row r="293" spans="1:8" ht="51" customHeight="1" x14ac:dyDescent="0.3">
      <c r="A293" s="58" t="s">
        <v>388</v>
      </c>
      <c r="B293" s="76" t="s">
        <v>389</v>
      </c>
      <c r="C293" s="79"/>
      <c r="D293" s="48">
        <f t="shared" ref="D293:H293" si="131">D294</f>
        <v>311991420</v>
      </c>
      <c r="E293" s="93">
        <f t="shared" si="131"/>
        <v>387134259.36000001</v>
      </c>
      <c r="F293" s="93">
        <f t="shared" si="131"/>
        <v>372163425.79000002</v>
      </c>
      <c r="G293" s="93">
        <f t="shared" si="131"/>
        <v>385627096.44999999</v>
      </c>
      <c r="H293" s="27">
        <f t="shared" si="131"/>
        <v>359088156.85000002</v>
      </c>
    </row>
    <row r="294" spans="1:8" ht="47.45" customHeight="1" x14ac:dyDescent="0.3">
      <c r="A294" s="58" t="s">
        <v>406</v>
      </c>
      <c r="B294" s="76" t="s">
        <v>405</v>
      </c>
      <c r="C294" s="79">
        <v>74200</v>
      </c>
      <c r="D294" s="48">
        <f>324467200-12475780</f>
        <v>311991420</v>
      </c>
      <c r="E294" s="93">
        <f>377102344.36+10031915</f>
        <v>387134259.36000001</v>
      </c>
      <c r="F294" s="93">
        <v>372163425.79000002</v>
      </c>
      <c r="G294" s="93">
        <v>385627096.44999999</v>
      </c>
      <c r="H294" s="27">
        <v>359088156.85000002</v>
      </c>
    </row>
    <row r="295" spans="1:8" ht="43.15" customHeight="1" x14ac:dyDescent="0.3">
      <c r="A295" s="53" t="s">
        <v>390</v>
      </c>
      <c r="B295" s="74" t="s">
        <v>391</v>
      </c>
      <c r="C295" s="78"/>
      <c r="D295" s="45">
        <f>D300+D302+D304+D296</f>
        <v>145710505</v>
      </c>
      <c r="E295" s="96">
        <f>E300+E302+E304+E296+E298</f>
        <v>17738541</v>
      </c>
      <c r="F295" s="96">
        <f t="shared" ref="F295:H295" si="132">F300+F302+F304+F296+F298</f>
        <v>11743241</v>
      </c>
      <c r="G295" s="96">
        <f t="shared" si="132"/>
        <v>11743241</v>
      </c>
      <c r="H295" s="92">
        <f t="shared" si="132"/>
        <v>11703214</v>
      </c>
    </row>
    <row r="296" spans="1:8" ht="115.15" customHeight="1" x14ac:dyDescent="0.3">
      <c r="A296" s="59" t="s">
        <v>508</v>
      </c>
      <c r="B296" s="104" t="s">
        <v>582</v>
      </c>
      <c r="C296" s="78"/>
      <c r="D296" s="45">
        <f>D297</f>
        <v>789615</v>
      </c>
      <c r="E296" s="92">
        <f>E297</f>
        <v>2368841</v>
      </c>
      <c r="F296" s="92">
        <f t="shared" ref="F296:G296" si="133">F297</f>
        <v>2368841</v>
      </c>
      <c r="G296" s="92">
        <f t="shared" si="133"/>
        <v>2368841</v>
      </c>
      <c r="H296" s="30">
        <f>H297</f>
        <v>2328814</v>
      </c>
    </row>
    <row r="297" spans="1:8" ht="130.9" customHeight="1" x14ac:dyDescent="0.3">
      <c r="A297" s="58" t="s">
        <v>509</v>
      </c>
      <c r="B297" s="91" t="s">
        <v>583</v>
      </c>
      <c r="C297" s="79" t="s">
        <v>559</v>
      </c>
      <c r="D297" s="48">
        <v>789615</v>
      </c>
      <c r="E297" s="93">
        <v>2368841</v>
      </c>
      <c r="F297" s="93">
        <v>2368841</v>
      </c>
      <c r="G297" s="93">
        <v>2368841</v>
      </c>
      <c r="H297" s="27">
        <v>2328814</v>
      </c>
    </row>
    <row r="298" spans="1:8" ht="224.45" customHeight="1" x14ac:dyDescent="0.3">
      <c r="A298" s="59" t="s">
        <v>573</v>
      </c>
      <c r="B298" s="104" t="s">
        <v>578</v>
      </c>
      <c r="C298" s="79"/>
      <c r="D298" s="48"/>
      <c r="E298" s="92">
        <f>E299</f>
        <v>195300</v>
      </c>
      <c r="F298" s="93"/>
      <c r="G298" s="93"/>
      <c r="H298" s="27"/>
    </row>
    <row r="299" spans="1:8" ht="234.6" customHeight="1" x14ac:dyDescent="0.3">
      <c r="A299" s="58" t="s">
        <v>568</v>
      </c>
      <c r="B299" s="91" t="s">
        <v>579</v>
      </c>
      <c r="C299" s="79"/>
      <c r="D299" s="48"/>
      <c r="E299" s="93">
        <v>195300</v>
      </c>
      <c r="F299" s="93"/>
      <c r="G299" s="93"/>
      <c r="H299" s="27"/>
    </row>
    <row r="300" spans="1:8" ht="186.6" customHeight="1" x14ac:dyDescent="0.3">
      <c r="A300" s="59" t="s">
        <v>392</v>
      </c>
      <c r="B300" s="104" t="s">
        <v>580</v>
      </c>
      <c r="C300" s="78"/>
      <c r="D300" s="45">
        <f t="shared" ref="D300:H300" si="134">D301</f>
        <v>9765000</v>
      </c>
      <c r="E300" s="92">
        <f t="shared" si="134"/>
        <v>15174400</v>
      </c>
      <c r="F300" s="92">
        <f t="shared" si="134"/>
        <v>9374400</v>
      </c>
      <c r="G300" s="92">
        <f t="shared" si="134"/>
        <v>9374400</v>
      </c>
      <c r="H300" s="30">
        <f t="shared" si="134"/>
        <v>9374400</v>
      </c>
    </row>
    <row r="301" spans="1:8" ht="209.45" customHeight="1" x14ac:dyDescent="0.3">
      <c r="A301" s="58" t="s">
        <v>402</v>
      </c>
      <c r="B301" s="91" t="s">
        <v>581</v>
      </c>
      <c r="C301" s="79">
        <v>53030</v>
      </c>
      <c r="D301" s="48">
        <v>9765000</v>
      </c>
      <c r="E301" s="93">
        <f>9374400+1100000+4700000</f>
        <v>15174400</v>
      </c>
      <c r="F301" s="93">
        <v>9374400</v>
      </c>
      <c r="G301" s="93">
        <v>9374400</v>
      </c>
      <c r="H301" s="27">
        <v>9374400</v>
      </c>
    </row>
    <row r="302" spans="1:8" ht="84" hidden="1" customHeight="1" x14ac:dyDescent="0.3">
      <c r="A302" s="9" t="s">
        <v>393</v>
      </c>
      <c r="B302" s="10" t="s">
        <v>394</v>
      </c>
      <c r="C302" s="13"/>
      <c r="D302" s="30">
        <f t="shared" ref="D302:H302" si="135">D303</f>
        <v>135155890</v>
      </c>
      <c r="E302" s="109">
        <f t="shared" si="135"/>
        <v>0</v>
      </c>
      <c r="F302" s="109">
        <f t="shared" si="135"/>
        <v>0</v>
      </c>
      <c r="G302" s="109">
        <f t="shared" si="135"/>
        <v>0</v>
      </c>
      <c r="H302" s="30">
        <f t="shared" si="135"/>
        <v>0</v>
      </c>
    </row>
    <row r="303" spans="1:8" ht="78" hidden="1" customHeight="1" x14ac:dyDescent="0.3">
      <c r="A303" s="7" t="s">
        <v>404</v>
      </c>
      <c r="B303" s="8" t="s">
        <v>403</v>
      </c>
      <c r="C303" s="13"/>
      <c r="D303" s="33">
        <f>127655890+7500000</f>
        <v>135155890</v>
      </c>
      <c r="E303" s="110"/>
      <c r="F303" s="110"/>
      <c r="G303" s="110"/>
      <c r="H303" s="33"/>
    </row>
    <row r="304" spans="1:8" ht="41.25" hidden="1" customHeight="1" x14ac:dyDescent="0.3">
      <c r="A304" s="9" t="s">
        <v>395</v>
      </c>
      <c r="B304" s="10" t="s">
        <v>396</v>
      </c>
      <c r="C304" s="11"/>
      <c r="D304" s="12">
        <f t="shared" ref="D304:H304" si="136">D305</f>
        <v>0</v>
      </c>
      <c r="E304" s="111">
        <f t="shared" si="136"/>
        <v>0</v>
      </c>
      <c r="F304" s="111">
        <f t="shared" si="136"/>
        <v>0</v>
      </c>
      <c r="G304" s="111">
        <f t="shared" si="136"/>
        <v>0</v>
      </c>
      <c r="H304" s="12">
        <f t="shared" si="136"/>
        <v>0</v>
      </c>
    </row>
    <row r="305" spans="1:8" ht="107.25" hidden="1" customHeight="1" x14ac:dyDescent="0.3">
      <c r="A305" s="7" t="s">
        <v>501</v>
      </c>
      <c r="B305" s="8" t="s">
        <v>502</v>
      </c>
      <c r="C305" s="13"/>
      <c r="D305" s="5"/>
      <c r="E305" s="112"/>
      <c r="F305" s="110"/>
      <c r="G305" s="110"/>
      <c r="H305" s="5"/>
    </row>
    <row r="306" spans="1:8" ht="33" hidden="1" customHeight="1" x14ac:dyDescent="0.3">
      <c r="A306" s="9" t="s">
        <v>490</v>
      </c>
      <c r="B306" s="10" t="s">
        <v>491</v>
      </c>
      <c r="C306" s="11"/>
      <c r="D306" s="32">
        <f>D307</f>
        <v>0</v>
      </c>
      <c r="E306" s="113">
        <f>E307</f>
        <v>0</v>
      </c>
      <c r="F306" s="113">
        <f t="shared" ref="F306:G306" si="137">F307</f>
        <v>0</v>
      </c>
      <c r="G306" s="113">
        <f t="shared" si="137"/>
        <v>0</v>
      </c>
      <c r="H306" s="32">
        <f>H307</f>
        <v>0</v>
      </c>
    </row>
    <row r="307" spans="1:8" ht="39" hidden="1" customHeight="1" x14ac:dyDescent="0.3">
      <c r="A307" s="7" t="s">
        <v>492</v>
      </c>
      <c r="B307" s="8" t="s">
        <v>493</v>
      </c>
      <c r="C307" s="13"/>
      <c r="D307" s="33"/>
      <c r="E307" s="110"/>
      <c r="F307" s="110"/>
      <c r="G307" s="110"/>
      <c r="H307" s="33"/>
    </row>
    <row r="308" spans="1:8" ht="41.25" hidden="1" customHeight="1" x14ac:dyDescent="0.3">
      <c r="A308" s="7" t="s">
        <v>397</v>
      </c>
      <c r="B308" s="8" t="s">
        <v>494</v>
      </c>
      <c r="C308" s="13"/>
      <c r="D308" s="14"/>
      <c r="E308" s="14"/>
      <c r="F308" s="34"/>
      <c r="G308" s="34"/>
      <c r="H308" s="14"/>
    </row>
    <row r="309" spans="1:8" ht="56.25" hidden="1" customHeight="1" x14ac:dyDescent="0.3">
      <c r="A309" s="7" t="s">
        <v>397</v>
      </c>
      <c r="B309" s="8" t="s">
        <v>495</v>
      </c>
      <c r="C309" s="13"/>
      <c r="D309" s="14"/>
      <c r="E309" s="14"/>
      <c r="F309" s="34"/>
      <c r="G309" s="34"/>
      <c r="H309" s="14"/>
    </row>
    <row r="310" spans="1:8" ht="62.25" hidden="1" customHeight="1" x14ac:dyDescent="0.3">
      <c r="A310" s="7" t="s">
        <v>397</v>
      </c>
      <c r="B310" s="8" t="s">
        <v>496</v>
      </c>
      <c r="C310" s="13"/>
      <c r="D310" s="14"/>
      <c r="E310" s="14"/>
      <c r="F310" s="34"/>
      <c r="G310" s="34"/>
      <c r="H310" s="14"/>
    </row>
    <row r="311" spans="1:8" ht="75" hidden="1" customHeight="1" x14ac:dyDescent="0.3">
      <c r="A311" s="35" t="s">
        <v>397</v>
      </c>
      <c r="B311" s="36" t="s">
        <v>398</v>
      </c>
      <c r="C311" s="36"/>
      <c r="D311" s="34"/>
      <c r="E311" s="34"/>
      <c r="F311" s="34"/>
      <c r="G311" s="34"/>
      <c r="H311" s="34"/>
    </row>
    <row r="312" spans="1:8" ht="15" x14ac:dyDescent="0.3">
      <c r="A312" s="37"/>
      <c r="B312" s="38"/>
      <c r="C312" s="38"/>
      <c r="D312" s="39"/>
      <c r="E312" s="39"/>
      <c r="F312" s="39"/>
      <c r="G312" s="39"/>
      <c r="H312" s="39"/>
    </row>
    <row r="313" spans="1:8" s="2" customFormat="1" ht="18" x14ac:dyDescent="0.25">
      <c r="A313" s="15"/>
      <c r="B313" s="16"/>
      <c r="C313" s="16"/>
      <c r="D313" s="19"/>
      <c r="E313" s="19"/>
      <c r="F313" s="19"/>
      <c r="G313" s="19"/>
      <c r="H313" s="19"/>
    </row>
    <row r="314" spans="1:8" s="2" customFormat="1" ht="18" x14ac:dyDescent="0.25">
      <c r="A314" s="17"/>
      <c r="B314" s="16"/>
      <c r="C314" s="16"/>
      <c r="D314" s="19"/>
      <c r="E314" s="19"/>
      <c r="F314" s="19"/>
      <c r="G314" s="19"/>
      <c r="H314" s="19"/>
    </row>
    <row r="315" spans="1:8" s="2" customFormat="1" x14ac:dyDescent="0.3">
      <c r="A315" s="17"/>
      <c r="B315"/>
      <c r="C315"/>
      <c r="D315" s="19"/>
      <c r="E315" s="19"/>
      <c r="F315" s="19"/>
      <c r="G315" s="19"/>
      <c r="H315" s="19"/>
    </row>
    <row r="316" spans="1:8" s="2" customFormat="1" x14ac:dyDescent="0.3">
      <c r="A316" s="17"/>
      <c r="B316"/>
      <c r="C316"/>
    </row>
    <row r="317" spans="1:8" s="2" customFormat="1" x14ac:dyDescent="0.3">
      <c r="A317" s="17"/>
      <c r="B317"/>
      <c r="C317"/>
    </row>
    <row r="318" spans="1:8" s="2" customFormat="1" x14ac:dyDescent="0.3">
      <c r="A318" s="17"/>
      <c r="B318"/>
      <c r="C318"/>
      <c r="D318"/>
    </row>
    <row r="319" spans="1:8" s="2" customFormat="1" x14ac:dyDescent="0.3">
      <c r="A319" s="17"/>
      <c r="B319"/>
      <c r="C319"/>
      <c r="D319"/>
    </row>
    <row r="320" spans="1:8" s="2" customFormat="1" x14ac:dyDescent="0.3">
      <c r="A320" s="17"/>
      <c r="B320"/>
      <c r="C320"/>
      <c r="D320"/>
    </row>
    <row r="321" spans="1:4" s="2" customFormat="1" x14ac:dyDescent="0.3">
      <c r="A321" s="18"/>
      <c r="B321"/>
      <c r="C321"/>
      <c r="D321"/>
    </row>
    <row r="322" spans="1:4" s="2" customFormat="1" x14ac:dyDescent="0.3">
      <c r="A322" s="18"/>
      <c r="B322"/>
      <c r="C322"/>
      <c r="D322"/>
    </row>
    <row r="323" spans="1:4" s="2" customFormat="1" x14ac:dyDescent="0.3">
      <c r="A323" s="18"/>
      <c r="B323"/>
      <c r="C323"/>
      <c r="D323"/>
    </row>
    <row r="324" spans="1:4" s="2" customFormat="1" x14ac:dyDescent="0.3">
      <c r="A324" s="18"/>
      <c r="B324"/>
      <c r="C324"/>
      <c r="D324"/>
    </row>
    <row r="325" spans="1:4" s="2" customFormat="1" x14ac:dyDescent="0.3">
      <c r="A325" s="18"/>
      <c r="B325"/>
      <c r="C325"/>
      <c r="D325"/>
    </row>
    <row r="326" spans="1:4" s="2" customFormat="1" x14ac:dyDescent="0.3">
      <c r="A326" s="18"/>
      <c r="B326"/>
      <c r="C326"/>
      <c r="D326"/>
    </row>
    <row r="327" spans="1:4" s="2" customFormat="1" x14ac:dyDescent="0.3">
      <c r="A327" s="18"/>
      <c r="B327"/>
      <c r="C327"/>
      <c r="D327"/>
    </row>
    <row r="328" spans="1:4" s="2" customFormat="1" x14ac:dyDescent="0.3">
      <c r="A328" s="18"/>
      <c r="B328"/>
      <c r="C328"/>
      <c r="D328"/>
    </row>
    <row r="329" spans="1:4" s="2" customFormat="1" x14ac:dyDescent="0.3">
      <c r="A329" s="18"/>
      <c r="B329"/>
      <c r="C329"/>
      <c r="D329"/>
    </row>
    <row r="330" spans="1:4" s="2" customFormat="1" x14ac:dyDescent="0.3">
      <c r="A330" s="18"/>
      <c r="B330"/>
      <c r="C330"/>
      <c r="D330"/>
    </row>
    <row r="331" spans="1:4" s="2" customFormat="1" x14ac:dyDescent="0.3">
      <c r="A331" s="18"/>
      <c r="B331"/>
      <c r="C331"/>
      <c r="D331"/>
    </row>
    <row r="332" spans="1:4" s="2" customFormat="1" x14ac:dyDescent="0.3">
      <c r="A332" s="18"/>
      <c r="B332"/>
      <c r="C332"/>
      <c r="D332"/>
    </row>
    <row r="333" spans="1:4" s="2" customFormat="1" x14ac:dyDescent="0.3">
      <c r="A333" s="18"/>
      <c r="B333"/>
      <c r="C333"/>
      <c r="D333"/>
    </row>
    <row r="334" spans="1:4" s="2" customFormat="1" x14ac:dyDescent="0.3">
      <c r="A334" s="18"/>
      <c r="B334"/>
      <c r="C334"/>
      <c r="D334"/>
    </row>
    <row r="335" spans="1:4" s="2" customFormat="1" x14ac:dyDescent="0.3">
      <c r="A335" s="18"/>
      <c r="B335"/>
      <c r="C335"/>
      <c r="D335"/>
    </row>
    <row r="336" spans="1:4" s="2" customFormat="1" x14ac:dyDescent="0.3">
      <c r="A336" s="18"/>
      <c r="B336"/>
      <c r="C336"/>
      <c r="D336"/>
    </row>
    <row r="337" spans="1:4" s="2" customFormat="1" x14ac:dyDescent="0.3">
      <c r="A337" s="18"/>
      <c r="B337"/>
      <c r="C337"/>
      <c r="D337"/>
    </row>
    <row r="338" spans="1:4" s="2" customFormat="1" x14ac:dyDescent="0.3">
      <c r="A338" s="18"/>
      <c r="B338"/>
      <c r="C338"/>
      <c r="D338"/>
    </row>
    <row r="339" spans="1:4" s="2" customFormat="1" x14ac:dyDescent="0.3">
      <c r="A339" s="18"/>
      <c r="B339"/>
      <c r="C339"/>
      <c r="D339"/>
    </row>
    <row r="340" spans="1:4" s="2" customFormat="1" x14ac:dyDescent="0.3">
      <c r="A340" s="18"/>
      <c r="B340"/>
      <c r="C340"/>
      <c r="D340"/>
    </row>
    <row r="341" spans="1:4" s="2" customFormat="1" x14ac:dyDescent="0.3">
      <c r="A341" s="18"/>
      <c r="B341"/>
      <c r="C341"/>
      <c r="D341"/>
    </row>
    <row r="342" spans="1:4" s="2" customFormat="1" x14ac:dyDescent="0.3">
      <c r="A342" s="18"/>
      <c r="B342"/>
      <c r="C342"/>
      <c r="D342"/>
    </row>
    <row r="343" spans="1:4" s="2" customFormat="1" x14ac:dyDescent="0.3">
      <c r="A343" s="18"/>
      <c r="B343"/>
      <c r="C343"/>
      <c r="D343"/>
    </row>
    <row r="344" spans="1:4" s="2" customFormat="1" x14ac:dyDescent="0.3">
      <c r="A344" s="18"/>
      <c r="B344"/>
      <c r="C344"/>
      <c r="D344"/>
    </row>
    <row r="345" spans="1:4" s="2" customFormat="1" x14ac:dyDescent="0.3">
      <c r="A345" s="18"/>
      <c r="B345"/>
      <c r="C345"/>
      <c r="D345"/>
    </row>
    <row r="346" spans="1:4" s="2" customFormat="1" x14ac:dyDescent="0.3">
      <c r="A346" s="18"/>
      <c r="B346"/>
      <c r="C346"/>
      <c r="D346"/>
    </row>
    <row r="347" spans="1:4" s="2" customFormat="1" x14ac:dyDescent="0.3">
      <c r="A347" s="18"/>
      <c r="B347"/>
      <c r="C347"/>
      <c r="D347"/>
    </row>
    <row r="348" spans="1:4" s="2" customFormat="1" x14ac:dyDescent="0.3">
      <c r="A348" s="18"/>
      <c r="B348"/>
      <c r="C348"/>
      <c r="D348"/>
    </row>
    <row r="349" spans="1:4" s="2" customFormat="1" x14ac:dyDescent="0.3">
      <c r="A349" s="18"/>
      <c r="B349"/>
      <c r="C349"/>
      <c r="D349"/>
    </row>
    <row r="350" spans="1:4" s="2" customFormat="1" x14ac:dyDescent="0.3">
      <c r="A350" s="18"/>
      <c r="B350"/>
      <c r="C350"/>
      <c r="D350"/>
    </row>
    <row r="351" spans="1:4" s="2" customFormat="1" x14ac:dyDescent="0.3">
      <c r="A351" s="18"/>
      <c r="B351"/>
      <c r="C351"/>
      <c r="D351"/>
    </row>
    <row r="352" spans="1:4" s="2" customFormat="1" x14ac:dyDescent="0.3">
      <c r="A352" s="18"/>
      <c r="B352"/>
      <c r="C352"/>
      <c r="D352"/>
    </row>
    <row r="353" spans="1:4" s="2" customFormat="1" x14ac:dyDescent="0.3">
      <c r="A353" s="18"/>
      <c r="B353"/>
      <c r="C353"/>
      <c r="D353"/>
    </row>
    <row r="354" spans="1:4" s="2" customFormat="1" x14ac:dyDescent="0.3">
      <c r="A354" s="18"/>
      <c r="B354"/>
      <c r="C354"/>
      <c r="D354"/>
    </row>
    <row r="355" spans="1:4" s="2" customFormat="1" x14ac:dyDescent="0.3">
      <c r="A355" s="18"/>
      <c r="B355"/>
      <c r="C355"/>
      <c r="D355"/>
    </row>
    <row r="356" spans="1:4" s="2" customFormat="1" x14ac:dyDescent="0.3">
      <c r="A356" s="18"/>
      <c r="B356"/>
      <c r="C356"/>
      <c r="D356"/>
    </row>
    <row r="357" spans="1:4" s="2" customFormat="1" x14ac:dyDescent="0.3">
      <c r="A357" s="18"/>
      <c r="B357"/>
      <c r="C357"/>
      <c r="D357"/>
    </row>
    <row r="358" spans="1:4" s="2" customFormat="1" x14ac:dyDescent="0.3">
      <c r="A358" s="18"/>
      <c r="B358"/>
      <c r="C358"/>
      <c r="D358"/>
    </row>
    <row r="359" spans="1:4" s="2" customFormat="1" x14ac:dyDescent="0.3">
      <c r="A359" s="18"/>
      <c r="B359"/>
      <c r="C359"/>
      <c r="D359"/>
    </row>
    <row r="360" spans="1:4" s="2" customFormat="1" x14ac:dyDescent="0.3">
      <c r="A360" s="18"/>
      <c r="B360"/>
      <c r="C360"/>
      <c r="D360"/>
    </row>
    <row r="361" spans="1:4" s="2" customFormat="1" x14ac:dyDescent="0.3">
      <c r="A361" s="18"/>
      <c r="B361"/>
      <c r="C361"/>
      <c r="D361"/>
    </row>
    <row r="362" spans="1:4" s="2" customFormat="1" x14ac:dyDescent="0.3">
      <c r="A362" s="18"/>
      <c r="B362"/>
      <c r="C362"/>
      <c r="D362"/>
    </row>
    <row r="363" spans="1:4" s="2" customFormat="1" x14ac:dyDescent="0.3">
      <c r="A363" s="18"/>
      <c r="B363"/>
      <c r="C363"/>
      <c r="D363"/>
    </row>
    <row r="364" spans="1:4" s="2" customFormat="1" x14ac:dyDescent="0.3">
      <c r="A364" s="18"/>
      <c r="B364"/>
      <c r="C364"/>
      <c r="D364"/>
    </row>
    <row r="365" spans="1:4" s="2" customFormat="1" x14ac:dyDescent="0.3">
      <c r="A365" s="18"/>
      <c r="B365"/>
      <c r="C365"/>
      <c r="D365"/>
    </row>
    <row r="366" spans="1:4" s="2" customFormat="1" x14ac:dyDescent="0.3">
      <c r="A366" s="18"/>
      <c r="B366"/>
      <c r="C366"/>
      <c r="D366"/>
    </row>
    <row r="367" spans="1:4" s="2" customFormat="1" x14ac:dyDescent="0.3">
      <c r="A367" s="18"/>
      <c r="B367"/>
      <c r="C367"/>
      <c r="D367"/>
    </row>
    <row r="368" spans="1:4" s="2" customFormat="1" x14ac:dyDescent="0.3">
      <c r="A368" s="18"/>
      <c r="B368"/>
      <c r="C368"/>
      <c r="D368"/>
    </row>
    <row r="369" spans="1:4" s="2" customFormat="1" x14ac:dyDescent="0.3">
      <c r="A369" s="18"/>
      <c r="B369"/>
      <c r="C369"/>
      <c r="D369"/>
    </row>
    <row r="370" spans="1:4" s="2" customFormat="1" x14ac:dyDescent="0.3">
      <c r="A370" s="18"/>
      <c r="B370"/>
      <c r="C370"/>
      <c r="D370"/>
    </row>
    <row r="371" spans="1:4" s="2" customFormat="1" x14ac:dyDescent="0.3">
      <c r="A371" s="18"/>
      <c r="B371"/>
      <c r="C371"/>
      <c r="D371"/>
    </row>
    <row r="372" spans="1:4" s="2" customFormat="1" x14ac:dyDescent="0.3">
      <c r="A372" s="18"/>
      <c r="B372"/>
      <c r="C372"/>
      <c r="D372"/>
    </row>
    <row r="373" spans="1:4" s="2" customFormat="1" x14ac:dyDescent="0.3">
      <c r="A373" s="18"/>
      <c r="B373"/>
      <c r="C373"/>
      <c r="D373"/>
    </row>
    <row r="374" spans="1:4" s="2" customFormat="1" x14ac:dyDescent="0.3">
      <c r="A374" s="18"/>
      <c r="B374"/>
      <c r="C374"/>
      <c r="D374"/>
    </row>
    <row r="375" spans="1:4" s="2" customFormat="1" x14ac:dyDescent="0.3">
      <c r="A375" s="18"/>
      <c r="B375"/>
      <c r="C375"/>
      <c r="D375"/>
    </row>
    <row r="376" spans="1:4" s="2" customFormat="1" x14ac:dyDescent="0.3">
      <c r="A376" s="18"/>
      <c r="B376"/>
      <c r="C376"/>
      <c r="D376"/>
    </row>
    <row r="377" spans="1:4" s="2" customFormat="1" x14ac:dyDescent="0.3">
      <c r="A377" s="18"/>
      <c r="B377"/>
      <c r="C377"/>
      <c r="D377"/>
    </row>
    <row r="378" spans="1:4" s="2" customFormat="1" x14ac:dyDescent="0.3">
      <c r="A378" s="18"/>
      <c r="B378"/>
      <c r="C378"/>
      <c r="D378"/>
    </row>
    <row r="379" spans="1:4" s="2" customFormat="1" x14ac:dyDescent="0.3">
      <c r="A379" s="18"/>
      <c r="B379"/>
      <c r="C379"/>
      <c r="D379"/>
    </row>
    <row r="380" spans="1:4" s="2" customFormat="1" x14ac:dyDescent="0.3">
      <c r="A380" s="18"/>
      <c r="B380"/>
      <c r="C380"/>
      <c r="D380"/>
    </row>
    <row r="381" spans="1:4" s="2" customFormat="1" x14ac:dyDescent="0.3">
      <c r="A381" s="18"/>
      <c r="B381"/>
      <c r="C381"/>
      <c r="D381"/>
    </row>
    <row r="382" spans="1:4" s="2" customFormat="1" x14ac:dyDescent="0.3">
      <c r="A382" s="18"/>
      <c r="B382"/>
      <c r="C382"/>
      <c r="D382"/>
    </row>
    <row r="383" spans="1:4" s="2" customFormat="1" x14ac:dyDescent="0.3">
      <c r="A383" s="18"/>
      <c r="B383"/>
      <c r="C383"/>
      <c r="D383"/>
    </row>
    <row r="384" spans="1:4" s="2" customFormat="1" x14ac:dyDescent="0.3">
      <c r="A384" s="18"/>
      <c r="B384"/>
      <c r="C384"/>
      <c r="D384"/>
    </row>
    <row r="385" spans="1:8" s="2" customFormat="1" x14ac:dyDescent="0.3">
      <c r="A385" s="18"/>
      <c r="B385"/>
      <c r="C385"/>
      <c r="D385"/>
    </row>
    <row r="386" spans="1:8" s="2" customFormat="1" x14ac:dyDescent="0.3">
      <c r="A386" s="18"/>
      <c r="B386"/>
      <c r="C386"/>
      <c r="D386"/>
    </row>
    <row r="387" spans="1:8" s="2" customFormat="1" x14ac:dyDescent="0.3">
      <c r="A387" s="18"/>
      <c r="B387"/>
      <c r="C387"/>
      <c r="D387"/>
    </row>
    <row r="388" spans="1:8" s="2" customFormat="1" x14ac:dyDescent="0.3">
      <c r="A388" s="18"/>
      <c r="B388"/>
      <c r="C388"/>
      <c r="D388"/>
    </row>
    <row r="389" spans="1:8" s="2" customFormat="1" x14ac:dyDescent="0.3">
      <c r="A389" s="18"/>
      <c r="B389"/>
      <c r="C389"/>
      <c r="D389"/>
    </row>
    <row r="390" spans="1:8" s="2" customFormat="1" x14ac:dyDescent="0.3">
      <c r="A390" s="18"/>
      <c r="B390"/>
      <c r="C390"/>
      <c r="D390"/>
    </row>
    <row r="391" spans="1:8" s="2" customFormat="1" x14ac:dyDescent="0.3">
      <c r="A391" s="18"/>
      <c r="B391"/>
      <c r="C391"/>
      <c r="D391"/>
    </row>
    <row r="392" spans="1:8" s="2" customFormat="1" x14ac:dyDescent="0.3">
      <c r="A392" s="18"/>
      <c r="B392"/>
      <c r="C392"/>
      <c r="D392"/>
    </row>
    <row r="393" spans="1:8" s="2" customFormat="1" x14ac:dyDescent="0.3">
      <c r="A393" s="18"/>
      <c r="B393"/>
      <c r="C393"/>
      <c r="D393"/>
    </row>
    <row r="394" spans="1:8" s="2" customFormat="1" x14ac:dyDescent="0.3">
      <c r="A394" s="18"/>
      <c r="B394"/>
      <c r="C394"/>
      <c r="D394"/>
    </row>
    <row r="395" spans="1:8" s="2" customFormat="1" x14ac:dyDescent="0.3">
      <c r="A395" s="18"/>
      <c r="B395"/>
      <c r="C395"/>
      <c r="D395"/>
    </row>
    <row r="396" spans="1:8" s="2" customFormat="1" x14ac:dyDescent="0.3">
      <c r="A396" s="18"/>
      <c r="B396"/>
      <c r="C396"/>
      <c r="D396"/>
    </row>
    <row r="397" spans="1:8" s="2" customFormat="1" x14ac:dyDescent="0.3">
      <c r="A397" s="18"/>
      <c r="B397"/>
      <c r="C397"/>
      <c r="D397"/>
    </row>
    <row r="398" spans="1:8" s="2" customFormat="1" x14ac:dyDescent="0.3">
      <c r="A398" s="18"/>
      <c r="B398"/>
      <c r="C398"/>
      <c r="D398"/>
    </row>
    <row r="399" spans="1:8" s="2" customFormat="1" x14ac:dyDescent="0.3">
      <c r="A399" s="18"/>
      <c r="B399"/>
      <c r="C399"/>
      <c r="D399"/>
    </row>
    <row r="400" spans="1:8" s="2" customFormat="1" x14ac:dyDescent="0.3">
      <c r="A400" s="18"/>
      <c r="B400"/>
      <c r="C400"/>
      <c r="D400"/>
      <c r="H400" s="1"/>
    </row>
    <row r="401" spans="1:8" s="2" customFormat="1" x14ac:dyDescent="0.3">
      <c r="A401" s="18"/>
      <c r="B401"/>
      <c r="C401"/>
      <c r="D401"/>
      <c r="H401" s="1"/>
    </row>
    <row r="402" spans="1:8" s="2" customFormat="1" x14ac:dyDescent="0.3">
      <c r="A402" s="18"/>
      <c r="B402"/>
      <c r="C402"/>
      <c r="D402"/>
    </row>
    <row r="403" spans="1:8" s="2" customFormat="1" x14ac:dyDescent="0.3">
      <c r="A403" s="18"/>
      <c r="B403"/>
      <c r="C403"/>
      <c r="D403"/>
    </row>
    <row r="404" spans="1:8" s="2" customFormat="1" x14ac:dyDescent="0.3">
      <c r="A404" s="18"/>
      <c r="B404"/>
      <c r="C404"/>
      <c r="D404"/>
    </row>
    <row r="405" spans="1:8" s="2" customFormat="1" x14ac:dyDescent="0.3">
      <c r="A405" s="18"/>
      <c r="B405"/>
      <c r="C405"/>
      <c r="D405"/>
    </row>
    <row r="406" spans="1:8" s="2" customFormat="1" x14ac:dyDescent="0.3">
      <c r="A406" s="18"/>
      <c r="B406"/>
      <c r="C406"/>
      <c r="D406"/>
    </row>
    <row r="407" spans="1:8" s="2" customFormat="1" x14ac:dyDescent="0.3">
      <c r="A407" s="18"/>
      <c r="B407"/>
      <c r="C407"/>
      <c r="D407"/>
    </row>
    <row r="408" spans="1:8" s="2" customFormat="1" x14ac:dyDescent="0.3">
      <c r="A408" s="18"/>
      <c r="B408"/>
      <c r="C408"/>
      <c r="D408"/>
    </row>
    <row r="409" spans="1:8" s="2" customFormat="1" x14ac:dyDescent="0.3">
      <c r="A409" s="18"/>
      <c r="B409"/>
      <c r="C409"/>
      <c r="D409"/>
    </row>
    <row r="410" spans="1:8" s="2" customFormat="1" x14ac:dyDescent="0.3">
      <c r="A410" s="18"/>
      <c r="B410"/>
      <c r="C410"/>
      <c r="D410"/>
    </row>
    <row r="411" spans="1:8" s="2" customFormat="1" x14ac:dyDescent="0.3">
      <c r="A411" s="18"/>
      <c r="B411"/>
      <c r="C411"/>
      <c r="D411"/>
    </row>
    <row r="412" spans="1:8" s="2" customFormat="1" x14ac:dyDescent="0.3">
      <c r="A412" s="18"/>
      <c r="B412"/>
      <c r="C412"/>
      <c r="D412"/>
    </row>
    <row r="413" spans="1:8" s="2" customFormat="1" x14ac:dyDescent="0.3">
      <c r="A413" s="18"/>
      <c r="B413"/>
      <c r="C413"/>
      <c r="D413"/>
    </row>
    <row r="414" spans="1:8" s="2" customFormat="1" x14ac:dyDescent="0.3">
      <c r="A414" s="18"/>
      <c r="B414"/>
      <c r="C414"/>
      <c r="D414"/>
    </row>
    <row r="415" spans="1:8" s="2" customFormat="1" x14ac:dyDescent="0.3">
      <c r="A415" s="18"/>
      <c r="B415"/>
      <c r="C415"/>
      <c r="D415"/>
    </row>
    <row r="416" spans="1:8" s="2" customFormat="1" x14ac:dyDescent="0.3">
      <c r="A416" s="18"/>
      <c r="B416"/>
      <c r="C416"/>
      <c r="D416"/>
    </row>
    <row r="417" spans="1:4" s="2" customFormat="1" x14ac:dyDescent="0.3">
      <c r="A417" s="18"/>
      <c r="B417"/>
      <c r="C417"/>
      <c r="D417"/>
    </row>
    <row r="418" spans="1:4" s="2" customFormat="1" x14ac:dyDescent="0.3">
      <c r="A418" s="18"/>
      <c r="B418"/>
      <c r="C418"/>
      <c r="D418"/>
    </row>
    <row r="419" spans="1:4" s="2" customFormat="1" x14ac:dyDescent="0.3">
      <c r="A419" s="18"/>
      <c r="B419"/>
      <c r="C419"/>
      <c r="D419"/>
    </row>
    <row r="420" spans="1:4" s="2" customFormat="1" x14ac:dyDescent="0.3">
      <c r="A420" s="18"/>
      <c r="B420"/>
      <c r="C420"/>
      <c r="D420"/>
    </row>
    <row r="421" spans="1:4" s="2" customFormat="1" x14ac:dyDescent="0.3">
      <c r="A421" s="18"/>
      <c r="B421"/>
      <c r="C421"/>
      <c r="D421"/>
    </row>
    <row r="422" spans="1:4" s="2" customFormat="1" x14ac:dyDescent="0.3">
      <c r="A422" s="18"/>
      <c r="B422"/>
      <c r="C422"/>
      <c r="D422"/>
    </row>
    <row r="423" spans="1:4" s="2" customFormat="1" x14ac:dyDescent="0.3">
      <c r="A423" s="18"/>
      <c r="B423"/>
      <c r="C423"/>
      <c r="D423"/>
    </row>
    <row r="424" spans="1:4" s="2" customFormat="1" x14ac:dyDescent="0.3">
      <c r="A424" s="18"/>
      <c r="B424"/>
      <c r="C424"/>
      <c r="D424"/>
    </row>
    <row r="425" spans="1:4" s="2" customFormat="1" x14ac:dyDescent="0.3">
      <c r="A425" s="18"/>
      <c r="B425"/>
      <c r="C425"/>
      <c r="D425"/>
    </row>
    <row r="426" spans="1:4" s="2" customFormat="1" x14ac:dyDescent="0.3">
      <c r="A426" s="18"/>
      <c r="B426"/>
      <c r="C426"/>
      <c r="D426"/>
    </row>
    <row r="427" spans="1:4" s="2" customFormat="1" x14ac:dyDescent="0.3">
      <c r="A427" s="18"/>
      <c r="B427"/>
      <c r="C427"/>
      <c r="D427"/>
    </row>
    <row r="428" spans="1:4" s="2" customFormat="1" x14ac:dyDescent="0.3">
      <c r="A428" s="18"/>
      <c r="B428"/>
      <c r="C428"/>
      <c r="D428"/>
    </row>
    <row r="429" spans="1:4" s="2" customFormat="1" x14ac:dyDescent="0.3">
      <c r="A429" s="18"/>
      <c r="B429"/>
      <c r="C429"/>
      <c r="D429"/>
    </row>
    <row r="430" spans="1:4" s="2" customFormat="1" x14ac:dyDescent="0.3">
      <c r="A430" s="18"/>
      <c r="B430"/>
      <c r="C430"/>
      <c r="D430"/>
    </row>
    <row r="431" spans="1:4" s="2" customFormat="1" x14ac:dyDescent="0.3">
      <c r="A431" s="18"/>
      <c r="B431"/>
      <c r="C431"/>
      <c r="D431"/>
    </row>
    <row r="432" spans="1:4" s="2" customFormat="1" x14ac:dyDescent="0.3">
      <c r="A432" s="18"/>
      <c r="B432"/>
      <c r="C432"/>
      <c r="D432"/>
    </row>
    <row r="433" spans="1:4" s="2" customFormat="1" x14ac:dyDescent="0.3">
      <c r="A433" s="18"/>
      <c r="B433"/>
      <c r="C433"/>
      <c r="D433"/>
    </row>
    <row r="434" spans="1:4" s="2" customFormat="1" x14ac:dyDescent="0.3">
      <c r="A434" s="18"/>
      <c r="B434"/>
      <c r="C434"/>
      <c r="D434"/>
    </row>
    <row r="435" spans="1:4" s="2" customFormat="1" x14ac:dyDescent="0.3">
      <c r="A435" s="18"/>
      <c r="B435"/>
      <c r="C435"/>
      <c r="D435"/>
    </row>
    <row r="436" spans="1:4" s="2" customFormat="1" x14ac:dyDescent="0.3">
      <c r="A436" s="18"/>
      <c r="B436"/>
      <c r="C436"/>
      <c r="D436"/>
    </row>
    <row r="437" spans="1:4" s="2" customFormat="1" x14ac:dyDescent="0.3">
      <c r="A437" s="18"/>
      <c r="B437"/>
      <c r="C437"/>
      <c r="D437"/>
    </row>
    <row r="438" spans="1:4" s="2" customFormat="1" x14ac:dyDescent="0.3">
      <c r="A438" s="18"/>
      <c r="B438"/>
      <c r="C438"/>
      <c r="D438"/>
    </row>
    <row r="439" spans="1:4" s="2" customFormat="1" x14ac:dyDescent="0.3">
      <c r="A439" s="18"/>
      <c r="B439"/>
      <c r="C439"/>
      <c r="D439"/>
    </row>
    <row r="440" spans="1:4" s="2" customFormat="1" x14ac:dyDescent="0.3">
      <c r="A440" s="18"/>
      <c r="B440"/>
      <c r="C440"/>
      <c r="D440"/>
    </row>
    <row r="441" spans="1:4" s="2" customFormat="1" x14ac:dyDescent="0.3">
      <c r="A441" s="18"/>
      <c r="B441"/>
      <c r="C441"/>
      <c r="D441"/>
    </row>
    <row r="442" spans="1:4" s="2" customFormat="1" x14ac:dyDescent="0.3">
      <c r="A442" s="18"/>
      <c r="B442"/>
      <c r="C442"/>
      <c r="D442"/>
    </row>
    <row r="443" spans="1:4" s="2" customFormat="1" x14ac:dyDescent="0.3">
      <c r="A443" s="18"/>
      <c r="B443"/>
      <c r="C443"/>
      <c r="D443"/>
    </row>
    <row r="444" spans="1:4" s="2" customFormat="1" x14ac:dyDescent="0.3">
      <c r="A444" s="18"/>
      <c r="B444"/>
      <c r="C444"/>
      <c r="D444"/>
    </row>
    <row r="445" spans="1:4" s="2" customFormat="1" x14ac:dyDescent="0.3">
      <c r="A445" s="18"/>
      <c r="B445"/>
      <c r="C445"/>
      <c r="D445"/>
    </row>
    <row r="446" spans="1:4" s="2" customFormat="1" x14ac:dyDescent="0.3">
      <c r="A446" s="18"/>
      <c r="B446"/>
      <c r="C446"/>
      <c r="D446"/>
    </row>
    <row r="447" spans="1:4" s="2" customFormat="1" x14ac:dyDescent="0.3">
      <c r="A447" s="18"/>
      <c r="B447"/>
      <c r="C447"/>
      <c r="D447"/>
    </row>
    <row r="448" spans="1:4" s="2" customFormat="1" x14ac:dyDescent="0.3">
      <c r="A448" s="18"/>
      <c r="B448"/>
      <c r="C448"/>
      <c r="D448"/>
    </row>
    <row r="449" spans="1:4" s="2" customFormat="1" x14ac:dyDescent="0.3">
      <c r="A449" s="18"/>
      <c r="B449"/>
      <c r="C449"/>
      <c r="D449"/>
    </row>
    <row r="450" spans="1:4" s="2" customFormat="1" x14ac:dyDescent="0.3">
      <c r="A450" s="18"/>
      <c r="B450"/>
      <c r="C450"/>
      <c r="D450"/>
    </row>
    <row r="451" spans="1:4" s="2" customFormat="1" x14ac:dyDescent="0.3">
      <c r="A451" s="18"/>
      <c r="B451"/>
      <c r="C451"/>
      <c r="D451"/>
    </row>
    <row r="452" spans="1:4" s="2" customFormat="1" x14ac:dyDescent="0.3">
      <c r="A452" s="18"/>
      <c r="B452"/>
      <c r="C452"/>
      <c r="D452"/>
    </row>
    <row r="453" spans="1:4" s="2" customFormat="1" x14ac:dyDescent="0.3">
      <c r="A453" s="18"/>
      <c r="B453"/>
      <c r="C453"/>
      <c r="D453"/>
    </row>
    <row r="454" spans="1:4" s="2" customFormat="1" x14ac:dyDescent="0.3">
      <c r="A454" s="18"/>
      <c r="B454"/>
      <c r="C454"/>
      <c r="D454"/>
    </row>
    <row r="455" spans="1:4" s="2" customFormat="1" x14ac:dyDescent="0.3">
      <c r="A455" s="18"/>
      <c r="B455"/>
      <c r="C455"/>
      <c r="D455"/>
    </row>
    <row r="456" spans="1:4" s="2" customFormat="1" x14ac:dyDescent="0.3">
      <c r="A456" s="18"/>
      <c r="B456"/>
      <c r="C456"/>
      <c r="D456"/>
    </row>
    <row r="457" spans="1:4" s="2" customFormat="1" x14ac:dyDescent="0.3">
      <c r="A457" s="18"/>
      <c r="B457"/>
      <c r="C457"/>
      <c r="D457"/>
    </row>
    <row r="458" spans="1:4" s="2" customFormat="1" x14ac:dyDescent="0.3">
      <c r="A458" s="18"/>
      <c r="B458"/>
      <c r="C458"/>
      <c r="D458"/>
    </row>
    <row r="459" spans="1:4" s="2" customFormat="1" x14ac:dyDescent="0.3">
      <c r="A459" s="18"/>
      <c r="B459"/>
      <c r="C459"/>
      <c r="D459"/>
    </row>
    <row r="460" spans="1:4" s="2" customFormat="1" x14ac:dyDescent="0.3">
      <c r="A460" s="18"/>
      <c r="B460"/>
      <c r="C460"/>
      <c r="D460"/>
    </row>
    <row r="461" spans="1:4" s="2" customFormat="1" x14ac:dyDescent="0.3">
      <c r="A461" s="18"/>
      <c r="B461"/>
      <c r="C461"/>
      <c r="D461"/>
    </row>
    <row r="462" spans="1:4" s="2" customFormat="1" x14ac:dyDescent="0.3">
      <c r="A462" s="18"/>
      <c r="B462"/>
      <c r="C462"/>
      <c r="D462"/>
    </row>
    <row r="463" spans="1:4" s="2" customFormat="1" x14ac:dyDescent="0.3">
      <c r="A463" s="18"/>
      <c r="B463"/>
      <c r="C463"/>
      <c r="D463"/>
    </row>
    <row r="464" spans="1:4" s="2" customFormat="1" x14ac:dyDescent="0.3">
      <c r="A464" s="18"/>
      <c r="B464"/>
      <c r="C464"/>
      <c r="D464"/>
    </row>
    <row r="465" spans="1:4" s="2" customFormat="1" x14ac:dyDescent="0.3">
      <c r="A465" s="18"/>
      <c r="B465"/>
      <c r="C465"/>
      <c r="D465"/>
    </row>
    <row r="466" spans="1:4" s="2" customFormat="1" x14ac:dyDescent="0.3">
      <c r="A466" s="18"/>
      <c r="B466"/>
      <c r="C466"/>
      <c r="D466"/>
    </row>
    <row r="467" spans="1:4" s="2" customFormat="1" x14ac:dyDescent="0.3">
      <c r="A467" s="18"/>
      <c r="B467"/>
      <c r="C467"/>
      <c r="D467"/>
    </row>
    <row r="468" spans="1:4" s="2" customFormat="1" x14ac:dyDescent="0.3">
      <c r="A468" s="18"/>
      <c r="B468"/>
      <c r="C468"/>
      <c r="D468"/>
    </row>
    <row r="469" spans="1:4" s="2" customFormat="1" x14ac:dyDescent="0.3">
      <c r="A469" s="18"/>
      <c r="B469"/>
      <c r="C469"/>
      <c r="D469"/>
    </row>
    <row r="470" spans="1:4" s="2" customFormat="1" x14ac:dyDescent="0.3">
      <c r="A470" s="18"/>
      <c r="B470"/>
      <c r="C470"/>
      <c r="D470"/>
    </row>
    <row r="471" spans="1:4" s="2" customFormat="1" x14ac:dyDescent="0.3">
      <c r="A471" s="18"/>
      <c r="B471"/>
      <c r="C471"/>
      <c r="D471"/>
    </row>
    <row r="472" spans="1:4" s="2" customFormat="1" x14ac:dyDescent="0.3">
      <c r="A472" s="18"/>
      <c r="B472"/>
      <c r="C472"/>
      <c r="D472"/>
    </row>
    <row r="473" spans="1:4" s="2" customFormat="1" x14ac:dyDescent="0.3">
      <c r="A473" s="18"/>
      <c r="B473"/>
      <c r="C473"/>
      <c r="D473"/>
    </row>
    <row r="474" spans="1:4" s="2" customFormat="1" x14ac:dyDescent="0.3">
      <c r="A474" s="18"/>
      <c r="B474"/>
      <c r="C474"/>
      <c r="D474"/>
    </row>
    <row r="475" spans="1:4" s="2" customFormat="1" x14ac:dyDescent="0.3">
      <c r="A475" s="18"/>
      <c r="B475"/>
      <c r="C475"/>
      <c r="D475"/>
    </row>
    <row r="476" spans="1:4" s="2" customFormat="1" x14ac:dyDescent="0.3">
      <c r="A476" s="18"/>
      <c r="B476"/>
      <c r="C476"/>
      <c r="D476"/>
    </row>
    <row r="477" spans="1:4" s="2" customFormat="1" x14ac:dyDescent="0.3">
      <c r="A477" s="18"/>
      <c r="B477"/>
      <c r="C477"/>
      <c r="D477"/>
    </row>
    <row r="478" spans="1:4" s="2" customFormat="1" x14ac:dyDescent="0.3">
      <c r="A478" s="18"/>
      <c r="B478"/>
      <c r="C478"/>
      <c r="D478"/>
    </row>
    <row r="479" spans="1:4" s="2" customFormat="1" x14ac:dyDescent="0.3">
      <c r="A479" s="18"/>
      <c r="B479"/>
      <c r="C479"/>
      <c r="D479"/>
    </row>
    <row r="480" spans="1:4" s="2" customFormat="1" x14ac:dyDescent="0.3">
      <c r="A480" s="18"/>
      <c r="B480"/>
      <c r="C480"/>
      <c r="D480"/>
    </row>
    <row r="481" spans="1:4" s="2" customFormat="1" x14ac:dyDescent="0.3">
      <c r="A481" s="18"/>
      <c r="B481"/>
      <c r="C481"/>
      <c r="D481"/>
    </row>
    <row r="482" spans="1:4" s="2" customFormat="1" x14ac:dyDescent="0.3">
      <c r="A482" s="18"/>
      <c r="B482"/>
      <c r="C482"/>
      <c r="D482"/>
    </row>
    <row r="483" spans="1:4" s="2" customFormat="1" x14ac:dyDescent="0.3">
      <c r="A483" s="18"/>
      <c r="B483"/>
      <c r="C483"/>
      <c r="D483"/>
    </row>
    <row r="484" spans="1:4" s="2" customFormat="1" x14ac:dyDescent="0.3">
      <c r="A484" s="18"/>
      <c r="B484"/>
      <c r="C484"/>
      <c r="D484"/>
    </row>
    <row r="485" spans="1:4" s="2" customFormat="1" x14ac:dyDescent="0.3">
      <c r="A485" s="18"/>
      <c r="B485"/>
      <c r="C485"/>
      <c r="D485"/>
    </row>
    <row r="486" spans="1:4" s="2" customFormat="1" x14ac:dyDescent="0.3">
      <c r="A486" s="18"/>
      <c r="B486"/>
      <c r="C486"/>
      <c r="D486"/>
    </row>
    <row r="487" spans="1:4" s="2" customFormat="1" x14ac:dyDescent="0.3">
      <c r="A487" s="18"/>
      <c r="B487"/>
      <c r="C487"/>
      <c r="D487"/>
    </row>
    <row r="488" spans="1:4" s="2" customFormat="1" x14ac:dyDescent="0.3">
      <c r="A488" s="18"/>
      <c r="B488"/>
      <c r="C488"/>
      <c r="D488"/>
    </row>
    <row r="489" spans="1:4" s="2" customFormat="1" x14ac:dyDescent="0.3">
      <c r="A489" s="18"/>
      <c r="B489"/>
      <c r="C489"/>
      <c r="D489"/>
    </row>
    <row r="490" spans="1:4" s="2" customFormat="1" x14ac:dyDescent="0.3">
      <c r="A490" s="18"/>
      <c r="B490"/>
      <c r="C490"/>
      <c r="D490"/>
    </row>
    <row r="491" spans="1:4" s="2" customFormat="1" x14ac:dyDescent="0.3">
      <c r="A491" s="18"/>
      <c r="B491"/>
      <c r="C491"/>
      <c r="D491"/>
    </row>
    <row r="492" spans="1:4" s="2" customFormat="1" x14ac:dyDescent="0.3">
      <c r="A492" s="18"/>
      <c r="B492"/>
      <c r="C492"/>
      <c r="D492"/>
    </row>
    <row r="493" spans="1:4" s="2" customFormat="1" x14ac:dyDescent="0.3">
      <c r="A493" s="18"/>
      <c r="B493"/>
      <c r="C493"/>
      <c r="D493"/>
    </row>
    <row r="494" spans="1:4" s="2" customFormat="1" x14ac:dyDescent="0.3">
      <c r="A494" s="18"/>
      <c r="B494"/>
      <c r="C494"/>
      <c r="D494"/>
    </row>
    <row r="495" spans="1:4" s="2" customFormat="1" x14ac:dyDescent="0.3">
      <c r="A495" s="18"/>
      <c r="B495"/>
      <c r="C495"/>
      <c r="D495"/>
    </row>
    <row r="496" spans="1:4" s="2" customFormat="1" x14ac:dyDescent="0.3">
      <c r="A496" s="18"/>
      <c r="B496"/>
      <c r="C496"/>
      <c r="D496"/>
    </row>
    <row r="497" spans="1:4" s="2" customFormat="1" x14ac:dyDescent="0.3">
      <c r="A497" s="18"/>
      <c r="B497"/>
      <c r="C497"/>
      <c r="D497"/>
    </row>
    <row r="498" spans="1:4" s="2" customFormat="1" x14ac:dyDescent="0.3">
      <c r="A498" s="18"/>
      <c r="B498"/>
      <c r="C498"/>
      <c r="D498"/>
    </row>
    <row r="499" spans="1:4" s="2" customFormat="1" x14ac:dyDescent="0.3">
      <c r="A499" s="18"/>
      <c r="B499"/>
      <c r="C499"/>
      <c r="D499"/>
    </row>
    <row r="500" spans="1:4" s="2" customFormat="1" x14ac:dyDescent="0.3">
      <c r="A500" s="18"/>
      <c r="B500"/>
      <c r="C500"/>
      <c r="D500"/>
    </row>
    <row r="501" spans="1:4" s="2" customFormat="1" x14ac:dyDescent="0.3">
      <c r="A501" s="18"/>
      <c r="B501"/>
      <c r="C501"/>
      <c r="D501"/>
    </row>
    <row r="502" spans="1:4" s="2" customFormat="1" x14ac:dyDescent="0.3">
      <c r="A502" s="18"/>
      <c r="B502"/>
      <c r="C502"/>
      <c r="D502"/>
    </row>
    <row r="503" spans="1:4" s="2" customFormat="1" x14ac:dyDescent="0.3">
      <c r="A503" s="18"/>
      <c r="B503"/>
      <c r="C503"/>
      <c r="D503"/>
    </row>
    <row r="504" spans="1:4" s="2" customFormat="1" x14ac:dyDescent="0.3">
      <c r="A504" s="18"/>
      <c r="B504"/>
      <c r="C504"/>
      <c r="D504"/>
    </row>
    <row r="505" spans="1:4" s="2" customFormat="1" x14ac:dyDescent="0.3">
      <c r="A505" s="18"/>
      <c r="B505"/>
      <c r="C505"/>
      <c r="D505"/>
    </row>
    <row r="506" spans="1:4" s="2" customFormat="1" x14ac:dyDescent="0.3">
      <c r="A506" s="18"/>
      <c r="B506"/>
      <c r="C506"/>
      <c r="D506"/>
    </row>
    <row r="507" spans="1:4" s="2" customFormat="1" x14ac:dyDescent="0.3">
      <c r="A507" s="18"/>
      <c r="B507"/>
      <c r="C507"/>
      <c r="D507"/>
    </row>
    <row r="508" spans="1:4" s="2" customFormat="1" x14ac:dyDescent="0.3">
      <c r="A508" s="18"/>
      <c r="B508"/>
      <c r="C508"/>
      <c r="D508"/>
    </row>
    <row r="509" spans="1:4" s="2" customFormat="1" x14ac:dyDescent="0.3">
      <c r="A509" s="18"/>
      <c r="B509"/>
      <c r="C509"/>
      <c r="D509"/>
    </row>
    <row r="510" spans="1:4" s="2" customFormat="1" x14ac:dyDescent="0.3">
      <c r="A510" s="18"/>
      <c r="B510"/>
      <c r="C510"/>
      <c r="D510"/>
    </row>
    <row r="511" spans="1:4" s="2" customFormat="1" x14ac:dyDescent="0.3">
      <c r="A511" s="18"/>
      <c r="B511"/>
      <c r="C511"/>
      <c r="D511"/>
    </row>
    <row r="512" spans="1:4" s="2" customFormat="1" x14ac:dyDescent="0.3">
      <c r="A512" s="18"/>
      <c r="B512"/>
      <c r="C512"/>
      <c r="D512"/>
    </row>
    <row r="513" spans="1:4" s="2" customFormat="1" x14ac:dyDescent="0.3">
      <c r="A513" s="18"/>
      <c r="B513"/>
      <c r="C513"/>
      <c r="D513"/>
    </row>
    <row r="514" spans="1:4" s="2" customFormat="1" x14ac:dyDescent="0.3">
      <c r="A514" s="18"/>
      <c r="B514"/>
      <c r="C514"/>
      <c r="D514"/>
    </row>
    <row r="515" spans="1:4" s="2" customFormat="1" x14ac:dyDescent="0.3">
      <c r="A515" s="18"/>
      <c r="B515"/>
      <c r="C515"/>
      <c r="D515"/>
    </row>
    <row r="516" spans="1:4" s="2" customFormat="1" x14ac:dyDescent="0.3">
      <c r="A516" s="18"/>
      <c r="B516"/>
      <c r="C516"/>
      <c r="D516"/>
    </row>
    <row r="517" spans="1:4" s="2" customFormat="1" x14ac:dyDescent="0.3">
      <c r="A517" s="18"/>
      <c r="B517"/>
      <c r="C517"/>
      <c r="D517"/>
    </row>
    <row r="518" spans="1:4" s="2" customFormat="1" x14ac:dyDescent="0.3">
      <c r="A518" s="18"/>
      <c r="B518"/>
      <c r="C518"/>
      <c r="D518"/>
    </row>
    <row r="519" spans="1:4" s="2" customFormat="1" x14ac:dyDescent="0.3">
      <c r="A519" s="18"/>
      <c r="B519"/>
      <c r="C519"/>
      <c r="D519"/>
    </row>
    <row r="520" spans="1:4" s="2" customFormat="1" x14ac:dyDescent="0.3">
      <c r="A520" s="18"/>
      <c r="B520"/>
      <c r="C520"/>
      <c r="D520"/>
    </row>
    <row r="521" spans="1:4" s="2" customFormat="1" x14ac:dyDescent="0.3">
      <c r="A521" s="18"/>
      <c r="B521"/>
      <c r="C521"/>
      <c r="D521"/>
    </row>
    <row r="522" spans="1:4" x14ac:dyDescent="0.3">
      <c r="A522" s="18"/>
    </row>
    <row r="523" spans="1:4" x14ac:dyDescent="0.3">
      <c r="A523" s="18"/>
    </row>
    <row r="524" spans="1:4" x14ac:dyDescent="0.3">
      <c r="A524" s="18"/>
    </row>
    <row r="525" spans="1:4" x14ac:dyDescent="0.3">
      <c r="A525" s="18"/>
    </row>
    <row r="526" spans="1:4" x14ac:dyDescent="0.3">
      <c r="A526" s="18"/>
    </row>
    <row r="527" spans="1:4" x14ac:dyDescent="0.3">
      <c r="A527" s="18"/>
    </row>
    <row r="528" spans="1:4" x14ac:dyDescent="0.3">
      <c r="A528" s="18"/>
    </row>
    <row r="529" spans="1:1" x14ac:dyDescent="0.3">
      <c r="A529" s="18"/>
    </row>
    <row r="530" spans="1:1" x14ac:dyDescent="0.3">
      <c r="A530" s="18"/>
    </row>
    <row r="531" spans="1:1" x14ac:dyDescent="0.3">
      <c r="A531" s="18"/>
    </row>
    <row r="532" spans="1:1" x14ac:dyDescent="0.3">
      <c r="A532" s="18"/>
    </row>
    <row r="533" spans="1:1" x14ac:dyDescent="0.3">
      <c r="A533" s="18"/>
    </row>
    <row r="534" spans="1:1" x14ac:dyDescent="0.3">
      <c r="A534" s="18"/>
    </row>
    <row r="535" spans="1:1" x14ac:dyDescent="0.3">
      <c r="A535" s="18"/>
    </row>
    <row r="536" spans="1:1" x14ac:dyDescent="0.3">
      <c r="A536" s="18"/>
    </row>
    <row r="537" spans="1:1" x14ac:dyDescent="0.3">
      <c r="A537" s="18"/>
    </row>
    <row r="538" spans="1:1" x14ac:dyDescent="0.3">
      <c r="A538" s="18"/>
    </row>
    <row r="539" spans="1:1" x14ac:dyDescent="0.3">
      <c r="A539" s="18"/>
    </row>
    <row r="540" spans="1:1" x14ac:dyDescent="0.3">
      <c r="A540" s="18"/>
    </row>
    <row r="541" spans="1:1" x14ac:dyDescent="0.3">
      <c r="A541" s="18"/>
    </row>
    <row r="542" spans="1:1" x14ac:dyDescent="0.3">
      <c r="A542" s="18"/>
    </row>
    <row r="543" spans="1:1" x14ac:dyDescent="0.3">
      <c r="A543" s="18"/>
    </row>
    <row r="544" spans="1:1" x14ac:dyDescent="0.3">
      <c r="A544" s="18"/>
    </row>
    <row r="545" spans="1:1" x14ac:dyDescent="0.3">
      <c r="A545" s="18"/>
    </row>
    <row r="546" spans="1:1" x14ac:dyDescent="0.3">
      <c r="A546" s="18"/>
    </row>
  </sheetData>
  <autoFilter ref="A11:H287" xr:uid="{00000000-0009-0000-0000-000000000000}"/>
  <mergeCells count="4">
    <mergeCell ref="A9:G9"/>
    <mergeCell ref="A8:G8"/>
    <mergeCell ref="A7:G7"/>
    <mergeCell ref="E4:G4"/>
  </mergeCells>
  <pageMargins left="0.59055118110236227" right="0.39370078740157483" top="0.78740157480314965" bottom="0.78740157480314965" header="0.51181102362204722" footer="0.51181102362204722"/>
  <pageSetup paperSize="9" scale="58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 2024-2026</vt:lpstr>
      <vt:lpstr>'ДОХОДЫ  2024-2026'!Заголовки_для_печати</vt:lpstr>
      <vt:lpstr>'ДОХОДЫ  2024-2026'!Область_печати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Гордиенко</dc:creator>
  <cp:lastModifiedBy>Иван Тейхриб</cp:lastModifiedBy>
  <cp:lastPrinted>2024-11-20T02:46:52Z</cp:lastPrinted>
  <dcterms:created xsi:type="dcterms:W3CDTF">2022-10-20T04:09:15Z</dcterms:created>
  <dcterms:modified xsi:type="dcterms:W3CDTF">2024-11-25T01:03:01Z</dcterms:modified>
</cp:coreProperties>
</file>